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ettings" sheetId="1" state="visible" r:id="rId3"/>
    <sheet name="Job pricer" sheetId="2" state="visible" r:id="rId4"/>
    <sheet name="Price list" sheetId="3" state="visible" r:id="rId5"/>
    <sheet name="Markup vs margin" sheetId="4" state="visible" r:id="rId6"/>
  </sheets>
  <definedNames>
    <definedName function="false" hidden="false" localSheetId="1" name="_xlnm.Print_Titles" vbProcedure="false">'Job pricer'!$4:$4</definedName>
    <definedName function="false" hidden="false" localSheetId="2" name="_xlnm.Print_Titles" vbProcedure="false">'Price list'!$5:$5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<sst xmlns="http://schemas.openxmlformats.org/spreadsheetml/2006/main" count="278" uniqueCount="213">
  <si>
    <t xml:space="preserve">[Your Business Name] - pressure washing price sheet</t>
  </si>
  <si>
    <t xml:space="preserve">Template by WashBid (washbid.pages.dev). Free to use and edit. Works in Excel, Google Sheets, Numbers and LibreOffice.</t>
  </si>
  <si>
    <t xml:space="preserve">Yellow cells</t>
  </si>
  <si>
    <t xml:space="preserve">Your numbers. Every starting value in this file is an EXAMPLE: replace it with your own.</t>
  </si>
  <si>
    <t xml:space="preserve">Gray cells</t>
  </si>
  <si>
    <t xml:space="preserve">Formulas. Don't type over them (the other tabs read these numbers).</t>
  </si>
  <si>
    <t xml:space="preserve">Setting</t>
  </si>
  <si>
    <t xml:space="preserve">Your number</t>
  </si>
  <si>
    <t xml:space="preserve">What it means (all values below are EXAMPLES)</t>
  </si>
  <si>
    <t xml:space="preserve">Labor cost per person, per hour</t>
  </si>
  <si>
    <t xml:space="preserve">Example. What you pay yourself or a helper for an hour, including payroll taxes. Drive time is paid too.</t>
  </si>
  <si>
    <t xml:space="preserve">Target margin</t>
  </si>
  <si>
    <t xml:space="preserve">Example. Share of the price you keep after job costs. Housecall Pro's guide (Mar 9, 2026) suggests 20-40%. Keep it between 0% and 80%.</t>
  </si>
  <si>
    <t xml:space="preserve">Minimum charge</t>
  </si>
  <si>
    <t xml:space="preserve">Example. The lowest price you'll show up for. Housecall Pro lists $100-$250 (Mar 9, 2026).</t>
  </si>
  <si>
    <t xml:space="preserve">Fuel and travel per trip</t>
  </si>
  <si>
    <t xml:space="preserve">Example. Fuel and vehicle wear for a typical round trip to a job.</t>
  </si>
  <si>
    <t xml:space="preserve">Equipment wear per hour on site</t>
  </si>
  <si>
    <t xml:space="preserve">Example. Machine, surface cleaner, hoses and pump price / billable hours of life (helper below).</t>
  </si>
  <si>
    <t xml:space="preserve">Overhead per job</t>
  </si>
  <si>
    <t xml:space="preserve">Example. Insurance, phone, software, ads, vehicle payment per month / jobs per month (helper below).</t>
  </si>
  <si>
    <t xml:space="preserve">Markup that gives the same profit as your margin</t>
  </si>
  <si>
    <t xml:space="preserve">A 30% margin is a 42.9% markup on cost. See the 'Markup vs margin' tab.</t>
  </si>
  <si>
    <t xml:space="preserve">Helpers (optional)</t>
  </si>
  <si>
    <t xml:space="preserve">How to use it</t>
  </si>
  <si>
    <t xml:space="preserve">Equipment you'd have to replace (machine, surface cleaner, hoses, pump)</t>
  </si>
  <si>
    <t xml:space="preserve">Example.</t>
  </si>
  <si>
    <t xml:space="preserve">Billable hours you expect from it</t>
  </si>
  <si>
    <t xml:space="preserve">Equipment wear per hour</t>
  </si>
  <si>
    <t xml:space="preserve">Type this number into B11 if it looks right.</t>
  </si>
  <si>
    <t xml:space="preserve">Monthly overhead (insurance, phone, software, ads, vehicle payment)</t>
  </si>
  <si>
    <t xml:space="preserve">Jobs per month</t>
  </si>
  <si>
    <t xml:space="preserve">Example. Count a slow month, not your best one.</t>
  </si>
  <si>
    <t xml:space="preserve">Type this number into B12 if it looks right.</t>
  </si>
  <si>
    <t xml:space="preserve">The formula this sheet uses</t>
  </si>
  <si>
    <t xml:space="preserve">Price = MAX( break-even / (1 - target margin), minimum charge ).  Break-even = labor (hours on site + drive hours) x crew x labor rate + chemicals + fuel + equipment wear + overhead.</t>
  </si>
  <si>
    <t xml:space="preserve">Same math as the free price calculator at washbid.pages.dev/pricing/.</t>
  </si>
  <si>
    <t xml:space="preserve">Job pricer</t>
  </si>
  <si>
    <t xml:space="preserve">One row per job. Fill the yellow cells; the gray cells calculate from your Settings tab. Rows marked EXAMPLE are there to show the format: overwrite or delete them.</t>
  </si>
  <si>
    <t xml:space="preserve">Quote this = the higher of (break-even / (1 - margin)) and your minimum charge. Cost-based price is a floor: compare it with the Price list tab before you send it.</t>
  </si>
  <si>
    <t xml:space="preserve">Job / customer</t>
  </si>
  <si>
    <t xml:space="preserve">Job type</t>
  </si>
  <si>
    <t xml:space="preserve">Size</t>
  </si>
  <si>
    <t xml:space="preserve">Unit</t>
  </si>
  <si>
    <t xml:space="preserve">Hours on site</t>
  </si>
  <si>
    <t xml:space="preserve">Drive hours (round trip)</t>
  </si>
  <si>
    <t xml:space="preserve">Crew</t>
  </si>
  <si>
    <t xml:space="preserve">Chemicals ($)</t>
  </si>
  <si>
    <t xml:space="preserve">Labor ($)</t>
  </si>
  <si>
    <t xml:space="preserve">Fuel ($)</t>
  </si>
  <si>
    <t xml:space="preserve">Equipment ($)</t>
  </si>
  <si>
    <t xml:space="preserve">Overhead ($)</t>
  </si>
  <si>
    <t xml:space="preserve">Break-even ($)</t>
  </si>
  <si>
    <t xml:space="preserve">Price at target margin</t>
  </si>
  <si>
    <t xml:space="preserve">QUOTE THIS</t>
  </si>
  <si>
    <t xml:space="preserve">Minimum used?</t>
  </si>
  <si>
    <t xml:space="preserve">Price per unit</t>
  </si>
  <si>
    <t xml:space="preserve">Price per hour on site</t>
  </si>
  <si>
    <t xml:space="preserve">Profit ($)</t>
  </si>
  <si>
    <t xml:space="preserve">EXAMPLE - driveway</t>
  </si>
  <si>
    <t xml:space="preserve">Driveway / flatwork</t>
  </si>
  <si>
    <t xml:space="preserve">EXAMPLE - 1-story house wash</t>
  </si>
  <si>
    <t xml:space="preserve">House wash 1 story</t>
  </si>
  <si>
    <t xml:space="preserve">EXAMPLE - 2-story house wash</t>
  </si>
  <si>
    <t xml:space="preserve">House wash 2 story</t>
  </si>
  <si>
    <t xml:space="preserve">EXAMPLE - roof soft wash</t>
  </si>
  <si>
    <t xml:space="preserve">Roof soft wash</t>
  </si>
  <si>
    <t xml:space="preserve">EXAMPLE - wood deck</t>
  </si>
  <si>
    <t xml:space="preserve">Deck</t>
  </si>
  <si>
    <t xml:space="preserve">EXAMPLE - fence</t>
  </si>
  <si>
    <t xml:space="preserve">Fence</t>
  </si>
  <si>
    <t xml:space="preserve">EXAMPLE - gutter brightening</t>
  </si>
  <si>
    <t xml:space="preserve">Gutter brightening</t>
  </si>
  <si>
    <t xml:space="preserve">EXAMPLE - commercial flatwork</t>
  </si>
  <si>
    <t xml:space="preserve">Commercial flatwork</t>
  </si>
  <si>
    <t xml:space="preserve">EXAMPLE - small patio (minimum applies)</t>
  </si>
  <si>
    <t xml:space="preserve">Patio / walkway</t>
  </si>
  <si>
    <t xml:space="preserve">Price per unit = per sq ft, or per linear ft for fences and gutters. If the commercial example looks cheap, it is: cost-based math gives you a floor, and published commercial ranges are higher. Price up to the market, not down to your cost.</t>
  </si>
  <si>
    <t xml:space="preserve">Price list (your rates)</t>
  </si>
  <si>
    <t xml:space="preserve">The 'Your rate' column holds EXAMPLE rates. Replace them with your own (run real jobs through the Job pricer first).</t>
  </si>
  <si>
    <t xml:space="preserve">Published ranges are a reference point, not a rule: most come from software vendors and homeowner cost guides, not from your market. Source and date in column E.</t>
  </si>
  <si>
    <t xml:space="preserve">Service</t>
  </si>
  <si>
    <t xml:space="preserve">Priced by</t>
  </si>
  <si>
    <t xml:space="preserve">Your rate (EXAMPLE - replace)</t>
  </si>
  <si>
    <t xml:space="preserve">Published 2026 range (reference)</t>
  </si>
  <si>
    <t xml:space="preserve">Source</t>
  </si>
  <si>
    <t xml:space="preserve">Notes</t>
  </si>
  <si>
    <t xml:space="preserve">Flatwork (concrete)</t>
  </si>
  <si>
    <t xml:space="preserve">Driveway / concrete flatwork</t>
  </si>
  <si>
    <t xml:space="preserve">per sq ft</t>
  </si>
  <si>
    <t xml:space="preserve">$0.15-$0.75 per sq ft (residential flatwork); $100-$300 per driveway
$0.30-$0.55 per sq ft; average $210, range $100-$350 per driveway</t>
  </si>
  <si>
    <t xml:space="preserve">Housecall Pro, "How to price pressure washing jobs" (Mar 9, 2026)
HomeAdvisor driveway cost guide, homeowner side (Jun 20, 2026)</t>
  </si>
  <si>
    <t xml:space="preserve">Surface cleaner, pre-treat, rinse and post-treat.</t>
  </si>
  <si>
    <t xml:space="preserve">Patio, walkway or pool deck</t>
  </si>
  <si>
    <t xml:space="preserve">$0.15-$0.75 per sq ft (residential flatwork)</t>
  </si>
  <si>
    <t xml:space="preserve">Housecall Pro, "How to price pressure washing jobs" (Mar 9, 2026)</t>
  </si>
  <si>
    <t xml:space="preserve">Steps and curbs take longer per sq ft: price them separately if needed.</t>
  </si>
  <si>
    <t xml:space="preserve">House washing (soft wash), priced by living area</t>
  </si>
  <si>
    <t xml:space="preserve">1 story, up to 1,800 sq ft</t>
  </si>
  <si>
    <t xml:space="preserve">per house</t>
  </si>
  <si>
    <t xml:space="preserve">$250-$500 (one-story house)</t>
  </si>
  <si>
    <t xml:space="preserve">Siding, soffits, fascia and gutter faces.</t>
  </si>
  <si>
    <t xml:space="preserve">1 story, 1,801-2,400 sq ft</t>
  </si>
  <si>
    <t xml:space="preserve">1 story, 2,401-3,000 sq ft</t>
  </si>
  <si>
    <t xml:space="preserve">1 story, 3,001-3,600 sq ft</t>
  </si>
  <si>
    <t xml:space="preserve">Height factor for 2+ stories</t>
  </si>
  <si>
    <t xml:space="preserve">% added</t>
  </si>
  <si>
    <t xml:space="preserve">QuoteIQ's calculator adds a 30% height factor for two-plus stories</t>
  </si>
  <si>
    <t xml:space="preserve">QuoteIQ free pressure washing cost calculator, "2026 U.S. market ranges" (software vendor)</t>
  </si>
  <si>
    <t xml:space="preserve">The 2-story tiers below = 1-story tier x (1 + this).</t>
  </si>
  <si>
    <t xml:space="preserve">2 story, up to 1,800 sq ft</t>
  </si>
  <si>
    <t xml:space="preserve">$400-$800 (two-story house)</t>
  </si>
  <si>
    <t xml:space="preserve">Formula. Type over it to set your own price.</t>
  </si>
  <si>
    <t xml:space="preserve">2 story, 1,801-2,400 sq ft</t>
  </si>
  <si>
    <t xml:space="preserve">2 story, 2,401-3,000 sq ft</t>
  </si>
  <si>
    <t xml:space="preserve">2 story, 3,001-3,600 sq ft</t>
  </si>
  <si>
    <t xml:space="preserve">Bigger or unusual houses: by siding area</t>
  </si>
  <si>
    <t xml:space="preserve">per sq ft of siding</t>
  </si>
  <si>
    <t xml:space="preserve">Vinyl $0.12-$0.30, brick $0.15-$0.35, stucco $0.18-$0.40 per sq ft</t>
  </si>
  <si>
    <t xml:space="preserve">Siding area is bigger than the floor plan: measure the walls.</t>
  </si>
  <si>
    <t xml:space="preserve">Roofs</t>
  </si>
  <si>
    <t xml:space="preserve">Roof soft wash (asphalt shingle)</t>
  </si>
  <si>
    <t xml:space="preserve">$0.15-$0.60 per sq ft; $250-$600 per job (average $440)
"Most operators" $0.30-$0.75 per sq ft
Asphalt $0.30-$0.60 per sq ft
Average $461, range $296-$626 per job</t>
  </si>
  <si>
    <t xml:space="preserve">HomeGuide roof cleaning cost guide (Apr 19, 2024)
Softwash Technologies, equipment and chemical seller ("2026", undated)
QuoteIQ free pressure washing cost calculator, "2026 U.S. market ranges" (software vendor)
Angi roof cleaning cost guide (Jul 9, 2026)</t>
  </si>
  <si>
    <t xml:space="preserve">Add for steep pitch and extra stories.</t>
  </si>
  <si>
    <t xml:space="preserve">Roof minimum</t>
  </si>
  <si>
    <t xml:space="preserve">per job</t>
  </si>
  <si>
    <t xml:space="preserve">$150 minimum
About $550-$600 roof minimum</t>
  </si>
  <si>
    <t xml:space="preserve">HomeGuide roof cleaning cost guide (Apr 19, 2024)
Softwash Technologies, equipment and chemical seller ("2026", undated)</t>
  </si>
  <si>
    <t xml:space="preserve">Usually higher than your general minimum: more setup, more risk.</t>
  </si>
  <si>
    <t xml:space="preserve">Decks and fences</t>
  </si>
  <si>
    <t xml:space="preserve">Wood deck</t>
  </si>
  <si>
    <t xml:space="preserve">$0.25-$0.50 per sq ft (wood deck)
$150-$500 per deck</t>
  </si>
  <si>
    <t xml:space="preserve">QuoteIQ free pressure washing cost calculator, "2026 U.S. market ranges" (software vendor)
Housecall Pro, "How to price pressure washing jobs" (Mar 9, 2026)</t>
  </si>
  <si>
    <t xml:space="preserve">Composite decks: lower pressure, often a lower rate.</t>
  </si>
  <si>
    <t xml:space="preserve">Fence wash (see fence helper below)</t>
  </si>
  <si>
    <t xml:space="preserve">per linear ft</t>
  </si>
  <si>
    <t xml:space="preserve">No published per-linear-ft washing rate found.
Per sq ft of face: wood $0.30-$0.55, vinyl $0.20-$0.40
$150-$400 per fence</t>
  </si>
  <si>
    <t xml:space="preserve">Formula: rate per sq ft of face x height x sides washed.</t>
  </si>
  <si>
    <t xml:space="preserve">Gutters</t>
  </si>
  <si>
    <t xml:space="preserve">Gutter brightening (outside faces, removes tiger striping)</t>
  </si>
  <si>
    <t xml:space="preserve">$1-$3 per linear ft (brightening)
Clean + brighten $1.00-$2.00 per linear ft</t>
  </si>
  <si>
    <t xml:space="preserve">Housecall Pro, "Gutter cleaning prices" (Jan 30, 2026)
QuoteIQ free pressure washing cost calculator, "2026 U.S. market ranges" (software vendor)</t>
  </si>
  <si>
    <t xml:space="preserve">Offer it with every house wash (Option C on the estimate).</t>
  </si>
  <si>
    <t xml:space="preserve">Gutter clean-out</t>
  </si>
  <si>
    <t xml:space="preserve">$0.80-$2 per linear ft; one-story $100-$180, two-story $150-$275</t>
  </si>
  <si>
    <t xml:space="preserve">Housecall Pro, "Gutter cleaning prices" (Jan 30, 2026)</t>
  </si>
  <si>
    <t xml:space="preserve">Commercial</t>
  </si>
  <si>
    <t xml:space="preserve">$0.08-$0.40 per sq ft (its table says $0.10-$0.40)</t>
  </si>
  <si>
    <t xml:space="preserve">On big lots, check the price against your production rate (sq ft per hour).</t>
  </si>
  <si>
    <t xml:space="preserve">Parking lot</t>
  </si>
  <si>
    <t xml:space="preserve">$0.08-$0.25 per sq ft</t>
  </si>
  <si>
    <t xml:space="preserve">Storefront</t>
  </si>
  <si>
    <t xml:space="preserve">$200-$600</t>
  </si>
  <si>
    <t xml:space="preserve">Add-ons</t>
  </si>
  <si>
    <t xml:space="preserve">Rust or oil stain treatment</t>
  </si>
  <si>
    <t xml:space="preserve">per spot</t>
  </si>
  <si>
    <t xml:space="preserve">No published range in our sources: set your own.</t>
  </si>
  <si>
    <t xml:space="preserve">-</t>
  </si>
  <si>
    <t xml:space="preserve">Results not guaranteed: say so on the estimate.</t>
  </si>
  <si>
    <t xml:space="preserve">Hard water spot removal (glass)</t>
  </si>
  <si>
    <t xml:space="preserve">per hour, time and materials</t>
  </si>
  <si>
    <t xml:space="preserve">Bill as time and materials.</t>
  </si>
  <si>
    <t xml:space="preserve">Outdoor furniture rinse</t>
  </si>
  <si>
    <t xml:space="preserve">per set</t>
  </si>
  <si>
    <t xml:space="preserve">Gutter brightening added to a house wash</t>
  </si>
  <si>
    <t xml:space="preserve">See Gutters above</t>
  </si>
  <si>
    <t xml:space="preserve">Formula = your gutter brightening rate. Type over it for a bundle rate.</t>
  </si>
  <si>
    <t xml:space="preserve">Minimums</t>
  </si>
  <si>
    <t xml:space="preserve">Minimum charge (from Settings)</t>
  </si>
  <si>
    <t xml:space="preserve">$100-$250 (minimum service charge)</t>
  </si>
  <si>
    <t xml:space="preserve">Change it on the Settings tab.</t>
  </si>
  <si>
    <t xml:space="preserve">Soft wash minimum</t>
  </si>
  <si>
    <t xml:space="preserve">$300-$400 soft wash minimum</t>
  </si>
  <si>
    <t xml:space="preserve">Softwash Technologies, equipment and chemical seller ("2026", undated)</t>
  </si>
  <si>
    <t xml:space="preserve">Driveway quick prices: your driveway rate x size, never below your minimum</t>
  </si>
  <si>
    <t xml:space="preserve">$120-$220 (homeowner cost guide)</t>
  </si>
  <si>
    <t xml:space="preserve">HomeAdvisor driveway cost guide (Jun 20, 2026)</t>
  </si>
  <si>
    <t xml:space="preserve">$175-$320 (homeowner cost guide)</t>
  </si>
  <si>
    <t xml:space="preserve">$240-$440 (homeowner cost guide)</t>
  </si>
  <si>
    <t xml:space="preserve">$300-$550 (homeowner cost guide)</t>
  </si>
  <si>
    <t xml:space="preserve">HomeAdvisor (Angi Inc.) is a homeowner cost guide. If your prices sit well below it, check your rate and your minimum.</t>
  </si>
  <si>
    <t xml:space="preserve">Fence helper</t>
  </si>
  <si>
    <t xml:space="preserve">Your rate per sq ft of fence face</t>
  </si>
  <si>
    <t xml:space="preserve">Wood $0.30-$0.55, vinyl $0.20-$0.40 per sq ft</t>
  </si>
  <si>
    <t xml:space="preserve">Fence height</t>
  </si>
  <si>
    <t xml:space="preserve">feet</t>
  </si>
  <si>
    <t xml:space="preserve">Sides washed</t>
  </si>
  <si>
    <t xml:space="preserve">1 or 2</t>
  </si>
  <si>
    <t xml:space="preserve">Example. Two sides doubles the price per linear ft.</t>
  </si>
  <si>
    <t xml:space="preserve">Markup vs margin converter</t>
  </si>
  <si>
    <t xml:space="preserve">Markup is added on top of cost. Margin is the share of the price you keep. The same percentage gives two different prices.</t>
  </si>
  <si>
    <t xml:space="preserve">Your inputs</t>
  </si>
  <si>
    <t xml:space="preserve">Value</t>
  </si>
  <si>
    <t xml:space="preserve">Job cost (break-even)</t>
  </si>
  <si>
    <t xml:space="preserve">Example. Use the break-even from the Job pricer.</t>
  </si>
  <si>
    <t xml:space="preserve">Percentage</t>
  </si>
  <si>
    <t xml:space="preserve">Result</t>
  </si>
  <si>
    <t xml:space="preserve">How it's calculated</t>
  </si>
  <si>
    <t xml:space="preserve">Price with that % as a MARKUP</t>
  </si>
  <si>
    <t xml:space="preserve">cost x (1 + %)</t>
  </si>
  <si>
    <t xml:space="preserve">Price with that % as a MARGIN</t>
  </si>
  <si>
    <t xml:space="preserve">cost / (1 - %)</t>
  </si>
  <si>
    <t xml:space="preserve">Extra profit from pricing by margin</t>
  </si>
  <si>
    <t xml:space="preserve">margin price - markup price</t>
  </si>
  <si>
    <t xml:space="preserve">A markup of that % is really a margin of</t>
  </si>
  <si>
    <t xml:space="preserve">% / (1 + %)</t>
  </si>
  <si>
    <t xml:space="preserve">To keep that % as margin, you need a markup of</t>
  </si>
  <si>
    <t xml:space="preserve">% / (1 - %)</t>
  </si>
  <si>
    <t xml:space="preserve">Markup you need</t>
  </si>
  <si>
    <t xml:space="preserve">Price on a $100 cost</t>
  </si>
  <si>
    <t xml:space="preserve">Price on your job cost (B5)</t>
  </si>
  <si>
    <t xml:space="preserve">Housecall Pro's pricing guide (Mar 9, 2026) uses margin: Final Price = Break-even Cost / (1 - Target Margin). Joist's guide uses a 30% markup, which keeps only about 23% of the price. Know which one your numbers use.</t>
  </si>
</sst>
</file>

<file path=xl/styles.xml><?xml version="1.0" encoding="utf-8"?>
<styleSheet xmlns="http://schemas.openxmlformats.org/spreadsheetml/2006/main">
  <numFmts count="11">
    <numFmt numFmtId="164" formatCode="General"/>
    <numFmt numFmtId="165" formatCode="\$#,##0.00"/>
    <numFmt numFmtId="166" formatCode="0%"/>
    <numFmt numFmtId="167" formatCode="\$#,##0"/>
    <numFmt numFmtId="168" formatCode="0.0%"/>
    <numFmt numFmtId="169" formatCode="#,##0"/>
    <numFmt numFmtId="170" formatCode="General"/>
    <numFmt numFmtId="171" formatCode="0.00"/>
    <numFmt numFmtId="172" formatCode="0"/>
    <numFmt numFmtId="173" formatCode="#,##0&quot; sq ft driveway&quot;"/>
    <numFmt numFmtId="174" formatCode="0.0"/>
  </numFmts>
  <fonts count="16">
    <font>
      <sz val="11"/>
      <color theme="1"/>
      <name val="Calibri"/>
      <family val="2"/>
      <charset val="1"/>
    </font>
    <font>
      <sz val="10"/>
      <name val="Arial"/>
      <family val="0"/>
    </font>
    <font>
      <sz val="10"/>
      <name val="Arial"/>
      <family val="0"/>
    </font>
    <font>
      <sz val="10"/>
      <name val="Arial"/>
      <family val="0"/>
    </font>
    <font>
      <b val="true"/>
      <sz val="14"/>
      <color rgb="FF0E7A55"/>
      <name val="Arial"/>
      <family val="0"/>
      <charset val="1"/>
    </font>
    <font>
      <sz val="9"/>
      <color rgb="FF5C5C5C"/>
      <name val="Arial"/>
      <family val="0"/>
      <charset val="1"/>
    </font>
    <font>
      <b val="true"/>
      <sz val="9"/>
      <color rgb="FF1A1A1A"/>
      <name val="Arial"/>
      <family val="0"/>
      <charset val="1"/>
    </font>
    <font>
      <sz val="9"/>
      <color rgb="FF1A1A1A"/>
      <name val="Arial"/>
      <family val="0"/>
      <charset val="1"/>
    </font>
    <font>
      <b val="true"/>
      <sz val="9"/>
      <color rgb="FFFFFFFF"/>
      <name val="Arial"/>
      <family val="0"/>
      <charset val="1"/>
    </font>
    <font>
      <b val="true"/>
      <sz val="10"/>
      <color rgb="FF1A1A1A"/>
      <name val="Arial"/>
      <family val="0"/>
      <charset val="1"/>
    </font>
    <font>
      <sz val="10"/>
      <color rgb="FF1A1A1A"/>
      <name val="Arial"/>
      <family val="0"/>
      <charset val="1"/>
    </font>
    <font>
      <sz val="10"/>
      <color rgb="FF404040"/>
      <name val="Arial"/>
      <family val="0"/>
      <charset val="1"/>
    </font>
    <font>
      <b val="true"/>
      <sz val="10"/>
      <color rgb="FF404040"/>
      <name val="Arial"/>
      <family val="0"/>
      <charset val="1"/>
    </font>
    <font>
      <b val="true"/>
      <sz val="11"/>
      <color rgb="FF0E7A55"/>
      <name val="Arial"/>
      <family val="0"/>
      <charset val="1"/>
    </font>
    <font>
      <sz val="8"/>
      <color rgb="FF5C5C5C"/>
      <name val="Arial"/>
      <family val="0"/>
      <charset val="1"/>
    </font>
    <font>
      <i val="true"/>
      <sz val="9"/>
      <color rgb="FF5C5C5C"/>
      <name val="Arial"/>
      <family val="0"/>
      <charset val="1"/>
    </font>
  </fonts>
  <fills count="7">
    <fill>
      <patternFill patternType="none"/>
    </fill>
    <fill>
      <patternFill patternType="gray125"/>
    </fill>
    <fill>
      <patternFill patternType="solid">
        <fgColor rgb="FFFFF4C2"/>
        <bgColor rgb="FFFFFF99"/>
      </patternFill>
    </fill>
    <fill>
      <patternFill patternType="solid">
        <fgColor rgb="FFEDEDED"/>
        <bgColor rgb="FFFFFFFF"/>
      </patternFill>
    </fill>
    <fill>
      <patternFill patternType="solid">
        <fgColor rgb="FF262626"/>
        <bgColor rgb="FF1A1A1A"/>
      </patternFill>
    </fill>
    <fill>
      <patternFill patternType="solid">
        <fgColor rgb="FF0E7A55"/>
        <bgColor rgb="FF008080"/>
      </patternFill>
    </fill>
    <fill>
      <patternFill patternType="solid">
        <fgColor rgb="FFD9D9D9"/>
        <bgColor rgb="FFC8C8C8"/>
      </patternFill>
    </fill>
  </fills>
  <borders count="2">
    <border diagonalUp="false" diagonalDown="false">
      <left/>
      <right/>
      <top/>
      <bottom/>
      <diagonal/>
    </border>
    <border diagonalUp="false" diagonalDown="false">
      <left style="thin">
        <color rgb="FFC8C8C8"/>
      </left>
      <right style="thin">
        <color rgb="FFC8C8C8"/>
      </right>
      <top style="thin">
        <color rgb="FFC8C8C8"/>
      </top>
      <bottom style="thin">
        <color rgb="FFC8C8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3"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5" fontId="10" fillId="2" borderId="1" xfId="0" applyFont="true" applyBorder="true" applyAlignment="true" applyProtection="false">
      <alignment horizontal="right" vertical="top"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6" fontId="10" fillId="2" borderId="1" xfId="0" applyFont="true" applyBorder="true" applyAlignment="true" applyProtection="false">
      <alignment horizontal="right" vertical="top" textRotation="0" wrapText="false" indent="0" shrinkToFit="false"/>
      <protection locked="true" hidden="false"/>
    </xf>
    <xf numFmtId="167" fontId="10" fillId="2" borderId="1" xfId="0" applyFont="true" applyBorder="true" applyAlignment="true" applyProtection="false">
      <alignment horizontal="right" vertical="top" textRotation="0" wrapText="false" indent="0" shrinkToFit="false"/>
      <protection locked="true" hidden="false"/>
    </xf>
    <xf numFmtId="168" fontId="11" fillId="3" borderId="1" xfId="0" applyFont="true" applyBorder="true" applyAlignment="true" applyProtection="false">
      <alignment horizontal="right"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9" fontId="10" fillId="2" borderId="1" xfId="0" applyFont="true" applyBorder="true" applyAlignment="true" applyProtection="false">
      <alignment horizontal="right" vertical="top" textRotation="0" wrapText="false" indent="0" shrinkToFit="false"/>
      <protection locked="true" hidden="false"/>
    </xf>
    <xf numFmtId="165" fontId="11" fillId="3" borderId="1" xfId="0" applyFont="true" applyBorder="true" applyAlignment="true" applyProtection="false">
      <alignment horizontal="right" vertical="top"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5" borderId="1" xfId="0" applyFont="true" applyBorder="true" applyAlignment="true" applyProtection="false">
      <alignment horizontal="general" vertical="center" textRotation="0" wrapText="true" indent="0" shrinkToFit="false"/>
      <protection locked="true" hidden="false"/>
    </xf>
    <xf numFmtId="164" fontId="10" fillId="2" borderId="1" xfId="0" applyFont="true" applyBorder="true" applyAlignment="true" applyProtection="false">
      <alignment horizontal="general" vertical="top" textRotation="0" wrapText="true" indent="0" shrinkToFit="false"/>
      <protection locked="true" hidden="false"/>
    </xf>
    <xf numFmtId="169" fontId="10" fillId="2" borderId="1" xfId="0" applyFont="true" applyBorder="true" applyAlignment="true" applyProtection="false">
      <alignment horizontal="general" vertical="top" textRotation="0" wrapText="true" indent="0" shrinkToFit="false"/>
      <protection locked="true" hidden="false"/>
    </xf>
    <xf numFmtId="170" fontId="11" fillId="3" borderId="1" xfId="0" applyFont="true" applyBorder="true" applyAlignment="true" applyProtection="false">
      <alignment horizontal="general" vertical="top" textRotation="0" wrapText="true" indent="0" shrinkToFit="false"/>
      <protection locked="true" hidden="false"/>
    </xf>
    <xf numFmtId="171" fontId="10" fillId="2" borderId="1" xfId="0" applyFont="true" applyBorder="true" applyAlignment="true" applyProtection="false">
      <alignment horizontal="general" vertical="top" textRotation="0" wrapText="true" indent="0" shrinkToFit="false"/>
      <protection locked="true" hidden="false"/>
    </xf>
    <xf numFmtId="172" fontId="10" fillId="2" borderId="1" xfId="0" applyFont="true" applyBorder="true" applyAlignment="true" applyProtection="false">
      <alignment horizontal="general" vertical="top" textRotation="0" wrapText="true" indent="0" shrinkToFit="false"/>
      <protection locked="true" hidden="false"/>
    </xf>
    <xf numFmtId="165" fontId="10" fillId="2" borderId="1" xfId="0" applyFont="true" applyBorder="true" applyAlignment="true" applyProtection="false">
      <alignment horizontal="general" vertical="top" textRotation="0" wrapText="true" indent="0" shrinkToFit="false"/>
      <protection locked="true" hidden="false"/>
    </xf>
    <xf numFmtId="165" fontId="11" fillId="3" borderId="1" xfId="0" applyFont="true" applyBorder="true" applyAlignment="true" applyProtection="false">
      <alignment horizontal="general" vertical="top" textRotation="0" wrapText="true" indent="0" shrinkToFit="false"/>
      <protection locked="true" hidden="false"/>
    </xf>
    <xf numFmtId="165" fontId="12" fillId="3" borderId="1" xfId="0" applyFont="true" applyBorder="true" applyAlignment="true" applyProtection="false">
      <alignment horizontal="general" vertical="top" textRotation="0" wrapText="true" indent="0" shrinkToFit="false"/>
      <protection locked="true" hidden="false"/>
    </xf>
    <xf numFmtId="167" fontId="13" fillId="3"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center" vertical="top" textRotation="0" wrapText="false" indent="0" shrinkToFit="false"/>
      <protection locked="true" hidden="false"/>
    </xf>
    <xf numFmtId="167" fontId="11" fillId="3" borderId="1" xfId="0" applyFont="true" applyBorder="true" applyAlignment="true" applyProtection="false">
      <alignment horizontal="general" vertical="top" textRotation="0" wrapText="true" indent="0" shrinkToFit="false"/>
      <protection locked="true" hidden="false"/>
    </xf>
    <xf numFmtId="164" fontId="9" fillId="6" borderId="0"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7" fontId="11" fillId="3" borderId="1" xfId="0" applyFont="true" applyBorder="true" applyAlignment="true" applyProtection="false">
      <alignment horizontal="right" vertical="top" textRotation="0" wrapText="false" indent="0" shrinkToFit="false"/>
      <protection locked="true" hidden="false"/>
    </xf>
    <xf numFmtId="173" fontId="10" fillId="0" borderId="1" xfId="0" applyFont="true" applyBorder="true" applyAlignment="true" applyProtection="false">
      <alignment horizontal="general" vertical="top" textRotation="0" wrapText="true" indent="0" shrinkToFit="false"/>
      <protection locked="true" hidden="false"/>
    </xf>
    <xf numFmtId="167" fontId="12" fillId="3"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74" fontId="10" fillId="2" borderId="1" xfId="0" applyFont="true" applyBorder="true" applyAlignment="true" applyProtection="false">
      <alignment horizontal="right" vertical="top" textRotation="0" wrapText="false" indent="0" shrinkToFit="false"/>
      <protection locked="true" hidden="false"/>
    </xf>
    <xf numFmtId="172" fontId="10" fillId="2" borderId="1" xfId="0" applyFont="true" applyBorder="true" applyAlignment="true" applyProtection="false">
      <alignment horizontal="right" vertical="top" textRotation="0" wrapText="false" indent="0" shrinkToFit="false"/>
      <protection locked="true" hidden="false"/>
    </xf>
    <xf numFmtId="165" fontId="10" fillId="2" borderId="1" xfId="0" applyFont="true" applyBorder="true" applyAlignment="true" applyProtection="false">
      <alignment horizontal="right" vertical="bottom" textRotation="0" wrapText="false" indent="0" shrinkToFit="false"/>
      <protection locked="true" hidden="false"/>
    </xf>
    <xf numFmtId="166" fontId="10" fillId="2" borderId="1" xfId="0" applyFont="true" applyBorder="true" applyAlignment="true" applyProtection="false">
      <alignment horizontal="right" vertical="bottom" textRotation="0" wrapText="false" indent="0" shrinkToFit="false"/>
      <protection locked="true" hidden="false"/>
    </xf>
    <xf numFmtId="165" fontId="12" fillId="3" borderId="1" xfId="0" applyFont="true" applyBorder="true" applyAlignment="true" applyProtection="false">
      <alignment horizontal="right" vertical="bottom" textRotation="0" wrapText="false" indent="0" shrinkToFit="false"/>
      <protection locked="true" hidden="false"/>
    </xf>
    <xf numFmtId="168" fontId="12" fillId="3" borderId="1" xfId="0" applyFont="true" applyBorder="true" applyAlignment="true" applyProtection="false">
      <alignment horizontal="right" vertical="bottom" textRotation="0" wrapText="false" indent="0" shrinkToFit="false"/>
      <protection locked="true" hidden="false"/>
    </xf>
    <xf numFmtId="168" fontId="11" fillId="3" borderId="1" xfId="0" applyFont="true" applyBorder="true" applyAlignment="true" applyProtection="false">
      <alignment horizontal="right" vertical="bottom" textRotation="0" wrapText="false" indent="0" shrinkToFit="false"/>
      <protection locked="true" hidden="false"/>
    </xf>
    <xf numFmtId="165" fontId="11" fillId="3" borderId="1" xfId="0" applyFont="true" applyBorder="true" applyAlignment="true" applyProtection="false">
      <alignment horizontal="right"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7A55"/>
      <rgbColor rgb="FFC8C8C8"/>
      <rgbColor rgb="FF808080"/>
      <rgbColor rgb="FF9999FF"/>
      <rgbColor rgb="FF993366"/>
      <rgbColor rgb="FFFFF4C2"/>
      <rgbColor rgb="FFEDEDED"/>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C5C5C"/>
      <rgbColor rgb="FF969696"/>
      <rgbColor rgb="FF003366"/>
      <rgbColor rgb="FF339966"/>
      <rgbColor rgb="FF1A1A1A"/>
      <rgbColor rgb="FF404040"/>
      <rgbColor rgb="FF993300"/>
      <rgbColor rgb="FF993366"/>
      <rgbColor rgb="FF333399"/>
      <rgbColor rgb="FF26262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7A55"/>
    <pageSetUpPr fitToPage="true"/>
  </sheetPr>
  <dimension ref="A1:C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5"/>
    <col collapsed="false" customWidth="true" hidden="false" outlineLevel="0" max="3" min="3" style="0" width="92"/>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c r="B3" s="4" t="s">
        <v>3</v>
      </c>
    </row>
    <row r="4" customFormat="false" ht="15" hidden="false" customHeight="false" outlineLevel="0" collapsed="false">
      <c r="A4" s="5" t="s">
        <v>4</v>
      </c>
      <c r="B4" s="4" t="s">
        <v>5</v>
      </c>
    </row>
    <row r="6" customFormat="false" ht="21.75" hidden="false" customHeight="true" outlineLevel="0" collapsed="false">
      <c r="A6" s="6" t="s">
        <v>6</v>
      </c>
      <c r="B6" s="6" t="s">
        <v>7</v>
      </c>
      <c r="C6" s="6" t="s">
        <v>8</v>
      </c>
    </row>
    <row r="7" customFormat="false" ht="15" hidden="false" customHeight="false" outlineLevel="0" collapsed="false">
      <c r="A7" s="7" t="s">
        <v>9</v>
      </c>
      <c r="B7" s="8" t="n">
        <v>30</v>
      </c>
      <c r="C7" s="9" t="s">
        <v>10</v>
      </c>
    </row>
    <row r="8" customFormat="false" ht="22.35" hidden="false" customHeight="false" outlineLevel="0" collapsed="false">
      <c r="A8" s="7" t="s">
        <v>11</v>
      </c>
      <c r="B8" s="10" t="n">
        <v>0.3</v>
      </c>
      <c r="C8" s="9" t="s">
        <v>12</v>
      </c>
    </row>
    <row r="9" customFormat="false" ht="15" hidden="false" customHeight="false" outlineLevel="0" collapsed="false">
      <c r="A9" s="7" t="s">
        <v>13</v>
      </c>
      <c r="B9" s="11" t="n">
        <v>150</v>
      </c>
      <c r="C9" s="9" t="s">
        <v>14</v>
      </c>
    </row>
    <row r="10" customFormat="false" ht="15" hidden="false" customHeight="false" outlineLevel="0" collapsed="false">
      <c r="A10" s="7" t="s">
        <v>15</v>
      </c>
      <c r="B10" s="8" t="n">
        <v>12</v>
      </c>
      <c r="C10" s="9" t="s">
        <v>16</v>
      </c>
    </row>
    <row r="11" customFormat="false" ht="15" hidden="false" customHeight="false" outlineLevel="0" collapsed="false">
      <c r="A11" s="7" t="s">
        <v>17</v>
      </c>
      <c r="B11" s="8" t="n">
        <v>5</v>
      </c>
      <c r="C11" s="9" t="s">
        <v>18</v>
      </c>
    </row>
    <row r="12" customFormat="false" ht="15" hidden="false" customHeight="false" outlineLevel="0" collapsed="false">
      <c r="A12" s="7" t="s">
        <v>19</v>
      </c>
      <c r="B12" s="8" t="n">
        <v>20</v>
      </c>
      <c r="C12" s="9" t="s">
        <v>20</v>
      </c>
    </row>
    <row r="13" customFormat="false" ht="15" hidden="false" customHeight="false" outlineLevel="0" collapsed="false">
      <c r="A13" s="7" t="s">
        <v>21</v>
      </c>
      <c r="B13" s="12" t="n">
        <f aca="false">IF(B8&lt;1,B8/(1-B8),0)</f>
        <v>0.428571428571429</v>
      </c>
      <c r="C13" s="9" t="s">
        <v>22</v>
      </c>
    </row>
    <row r="15" customFormat="false" ht="21.75" hidden="false" customHeight="true" outlineLevel="0" collapsed="false">
      <c r="A15" s="6" t="s">
        <v>23</v>
      </c>
      <c r="B15" s="6" t="s">
        <v>7</v>
      </c>
      <c r="C15" s="6" t="s">
        <v>24</v>
      </c>
    </row>
    <row r="16" customFormat="false" ht="23.85" hidden="false" customHeight="false" outlineLevel="0" collapsed="false">
      <c r="A16" s="13" t="s">
        <v>25</v>
      </c>
      <c r="B16" s="11" t="n">
        <v>4000</v>
      </c>
      <c r="C16" s="9" t="s">
        <v>26</v>
      </c>
    </row>
    <row r="17" customFormat="false" ht="15" hidden="false" customHeight="false" outlineLevel="0" collapsed="false">
      <c r="A17" s="13" t="s">
        <v>27</v>
      </c>
      <c r="B17" s="14" t="n">
        <v>800</v>
      </c>
      <c r="C17" s="9" t="s">
        <v>26</v>
      </c>
    </row>
    <row r="18" customFormat="false" ht="15" hidden="false" customHeight="false" outlineLevel="0" collapsed="false">
      <c r="A18" s="13" t="s">
        <v>28</v>
      </c>
      <c r="B18" s="15" t="n">
        <f aca="false">IF(B17&gt;0,B16/B17,0)</f>
        <v>5</v>
      </c>
      <c r="C18" s="9" t="s">
        <v>29</v>
      </c>
    </row>
    <row r="19" customFormat="false" ht="23.85" hidden="false" customHeight="false" outlineLevel="0" collapsed="false">
      <c r="A19" s="13" t="s">
        <v>30</v>
      </c>
      <c r="B19" s="11" t="n">
        <v>1000</v>
      </c>
      <c r="C19" s="9" t="s">
        <v>26</v>
      </c>
    </row>
    <row r="20" customFormat="false" ht="15" hidden="false" customHeight="false" outlineLevel="0" collapsed="false">
      <c r="A20" s="13" t="s">
        <v>31</v>
      </c>
      <c r="B20" s="14" t="n">
        <v>50</v>
      </c>
      <c r="C20" s="9" t="s">
        <v>32</v>
      </c>
    </row>
    <row r="21" customFormat="false" ht="15" hidden="false" customHeight="false" outlineLevel="0" collapsed="false">
      <c r="A21" s="13" t="s">
        <v>19</v>
      </c>
      <c r="B21" s="15" t="n">
        <f aca="false">IF(B20&gt;0,B19/B20,0)</f>
        <v>20</v>
      </c>
      <c r="C21" s="9" t="s">
        <v>33</v>
      </c>
    </row>
    <row r="23" customFormat="false" ht="15" hidden="false" customHeight="false" outlineLevel="0" collapsed="false">
      <c r="A23" s="16" t="s">
        <v>34</v>
      </c>
    </row>
    <row r="24" customFormat="false" ht="15" hidden="false" customHeight="false" outlineLevel="0" collapsed="false">
      <c r="A24" s="4" t="s">
        <v>35</v>
      </c>
    </row>
    <row r="25" customFormat="false" ht="15" hidden="false" customHeight="false" outlineLevel="0" collapsed="false">
      <c r="A25" s="2" t="s">
        <v>36</v>
      </c>
    </row>
  </sheetData>
  <dataValidations count="1">
    <dataValidation allowBlank="false" error="Enter a margin between 0% and 80%." errorStyle="stop" errorTitle="Margin" operator="between" showDropDown="false" showErrorMessage="true" showInputMessage="false" sqref="B8" type="decimal">
      <formula1>0</formula1>
      <formula2>0.8</formula2>
    </dataValidation>
  </dataValidations>
  <printOptions headings="false" gridLines="false" gridLinesSet="true" horizontalCentered="true" verticalCentered="false"/>
  <pageMargins left="0.4" right="0.4" top="0.5" bottom="0.6"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Template by WashBid (washbid.pages.dev)&amp;R&amp;8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1"/>
    <col collapsed="false" customWidth="true" hidden="false" outlineLevel="0" max="5" min="3" style="0" width="9"/>
    <col collapsed="false" customWidth="true" hidden="false" outlineLevel="0" max="6" min="6" style="0" width="11"/>
    <col collapsed="false" customWidth="true" hidden="false" outlineLevel="0" max="7" min="7" style="0" width="7"/>
    <col collapsed="false" customWidth="true" hidden="false" outlineLevel="0" max="9" min="8" style="0" width="11"/>
    <col collapsed="false" customWidth="true" hidden="false" outlineLevel="0" max="10" min="10" style="0" width="10"/>
    <col collapsed="false" customWidth="true" hidden="false" outlineLevel="0" max="12" min="11" style="0" width="11"/>
    <col collapsed="false" customWidth="true" hidden="false" outlineLevel="0" max="15" min="13" style="0" width="12"/>
    <col collapsed="false" customWidth="true" hidden="false" outlineLevel="0" max="17" min="16" style="0" width="10"/>
    <col collapsed="false" customWidth="true" hidden="false" outlineLevel="0" max="18" min="18" style="0" width="11"/>
    <col collapsed="false" customWidth="true" hidden="false" outlineLevel="0" max="19" min="19" style="0" width="10"/>
  </cols>
  <sheetData>
    <row r="1" customFormat="false" ht="17.35" hidden="false" customHeight="false" outlineLevel="0" collapsed="false">
      <c r="A1" s="1" t="s">
        <v>37</v>
      </c>
    </row>
    <row r="2" customFormat="false" ht="15" hidden="false" customHeight="false" outlineLevel="0" collapsed="false">
      <c r="A2" s="2" t="s">
        <v>38</v>
      </c>
    </row>
    <row r="3" customFormat="false" ht="15" hidden="false" customHeight="false" outlineLevel="0" collapsed="false">
      <c r="A3" s="2" t="s">
        <v>39</v>
      </c>
    </row>
    <row r="4" customFormat="false" ht="43.5" hidden="false" customHeight="true" outlineLevel="0" collapsed="false">
      <c r="A4" s="6" t="s">
        <v>40</v>
      </c>
      <c r="B4" s="6" t="s">
        <v>41</v>
      </c>
      <c r="C4" s="6" t="s">
        <v>42</v>
      </c>
      <c r="D4" s="6" t="s">
        <v>43</v>
      </c>
      <c r="E4" s="6" t="s">
        <v>44</v>
      </c>
      <c r="F4" s="6" t="s">
        <v>45</v>
      </c>
      <c r="G4" s="6" t="s">
        <v>46</v>
      </c>
      <c r="H4" s="6" t="s">
        <v>47</v>
      </c>
      <c r="I4" s="6" t="s">
        <v>48</v>
      </c>
      <c r="J4" s="6" t="s">
        <v>49</v>
      </c>
      <c r="K4" s="6" t="s">
        <v>50</v>
      </c>
      <c r="L4" s="6" t="s">
        <v>51</v>
      </c>
      <c r="M4" s="6" t="s">
        <v>52</v>
      </c>
      <c r="N4" s="6" t="s">
        <v>53</v>
      </c>
      <c r="O4" s="17" t="s">
        <v>54</v>
      </c>
      <c r="P4" s="6" t="s">
        <v>55</v>
      </c>
      <c r="Q4" s="6" t="s">
        <v>56</v>
      </c>
      <c r="R4" s="6" t="s">
        <v>57</v>
      </c>
      <c r="S4" s="6" t="s">
        <v>58</v>
      </c>
    </row>
    <row r="5" customFormat="false" ht="18" hidden="false" customHeight="true" outlineLevel="0" collapsed="false">
      <c r="A5" s="18" t="s">
        <v>59</v>
      </c>
      <c r="B5" s="18" t="s">
        <v>60</v>
      </c>
      <c r="C5" s="19" t="n">
        <v>800</v>
      </c>
      <c r="D5" s="20" t="str">
        <f aca="false">IF(B5="","",IF(OR(B5="Fence",B5="Gutter brightening"),"linear ft","sq ft"))</f>
        <v>sq ft</v>
      </c>
      <c r="E5" s="21" t="n">
        <v>1.5</v>
      </c>
      <c r="F5" s="21" t="n">
        <v>0.5</v>
      </c>
      <c r="G5" s="22" t="n">
        <v>1</v>
      </c>
      <c r="H5" s="23" t="n">
        <v>10</v>
      </c>
      <c r="I5" s="24" t="n">
        <f aca="false">IF($E5="","",Settings!$B$7*MAX($G5,1)*($E5+$F5))</f>
        <v>60</v>
      </c>
      <c r="J5" s="24" t="n">
        <f aca="false">IF($E5="","",Settings!$B$10)</f>
        <v>12</v>
      </c>
      <c r="K5" s="24" t="n">
        <f aca="false">IF($E5="","",Settings!$B$11*$E5)</f>
        <v>7.5</v>
      </c>
      <c r="L5" s="24" t="n">
        <f aca="false">IF($E5="","",Settings!$B$12)</f>
        <v>20</v>
      </c>
      <c r="M5" s="25" t="n">
        <f aca="false">IF($E5="","",I5+$H5+J5+K5+L5)</f>
        <v>109.5</v>
      </c>
      <c r="N5" s="24" t="n">
        <f aca="false">IF($E5="","",M5/(1-Settings!$B$8))</f>
        <v>156.428571428571</v>
      </c>
      <c r="O5" s="26" t="n">
        <f aca="false">IF($E5="","",MAX(N5,Settings!$B$9))</f>
        <v>156.428571428571</v>
      </c>
      <c r="P5" s="27" t="str">
        <f aca="false">IF($E5="","",IF(Settings!$B$9&gt;N5,"Yes",""))</f>
        <v/>
      </c>
      <c r="Q5" s="24" t="n">
        <f aca="false">IF(OR($E5="",N($C5)=0),"",O5/$C5)</f>
        <v>0.195535714285714</v>
      </c>
      <c r="R5" s="28" t="n">
        <f aca="false">IF(OR($E5="",N($E5)=0),"",O5/$E5)</f>
        <v>104.285714285714</v>
      </c>
      <c r="S5" s="28" t="n">
        <f aca="false">IF($E5="","",O5-M5)</f>
        <v>46.9285714285714</v>
      </c>
    </row>
    <row r="6" customFormat="false" ht="18" hidden="false" customHeight="true" outlineLevel="0" collapsed="false">
      <c r="A6" s="18" t="s">
        <v>61</v>
      </c>
      <c r="B6" s="18" t="s">
        <v>62</v>
      </c>
      <c r="C6" s="19" t="n">
        <v>1800</v>
      </c>
      <c r="D6" s="20" t="str">
        <f aca="false">IF(B6="","",IF(OR(B6="Fence",B6="Gutter brightening"),"linear ft","sq ft"))</f>
        <v>sq ft</v>
      </c>
      <c r="E6" s="21" t="n">
        <v>3</v>
      </c>
      <c r="F6" s="21" t="n">
        <v>0.5</v>
      </c>
      <c r="G6" s="22" t="n">
        <v>1</v>
      </c>
      <c r="H6" s="23" t="n">
        <v>30</v>
      </c>
      <c r="I6" s="24" t="n">
        <f aca="false">IF($E6="","",Settings!$B$7*MAX($G6,1)*($E6+$F6))</f>
        <v>105</v>
      </c>
      <c r="J6" s="24" t="n">
        <f aca="false">IF($E6="","",Settings!$B$10)</f>
        <v>12</v>
      </c>
      <c r="K6" s="24" t="n">
        <f aca="false">IF($E6="","",Settings!$B$11*$E6)</f>
        <v>15</v>
      </c>
      <c r="L6" s="24" t="n">
        <f aca="false">IF($E6="","",Settings!$B$12)</f>
        <v>20</v>
      </c>
      <c r="M6" s="25" t="n">
        <f aca="false">IF($E6="","",I6+$H6+J6+K6+L6)</f>
        <v>182</v>
      </c>
      <c r="N6" s="24" t="n">
        <f aca="false">IF($E6="","",M6/(1-Settings!$B$8))</f>
        <v>260</v>
      </c>
      <c r="O6" s="26" t="n">
        <f aca="false">IF($E6="","",MAX(N6,Settings!$B$9))</f>
        <v>260</v>
      </c>
      <c r="P6" s="27" t="str">
        <f aca="false">IF($E6="","",IF(Settings!$B$9&gt;N6,"Yes",""))</f>
        <v/>
      </c>
      <c r="Q6" s="24" t="n">
        <f aca="false">IF(OR($E6="",N($C6)=0),"",O6/$C6)</f>
        <v>0.144444444444444</v>
      </c>
      <c r="R6" s="28" t="n">
        <f aca="false">IF(OR($E6="",N($E6)=0),"",O6/$E6)</f>
        <v>86.6666666666667</v>
      </c>
      <c r="S6" s="28" t="n">
        <f aca="false">IF($E6="","",O6-M6)</f>
        <v>78</v>
      </c>
    </row>
    <row r="7" customFormat="false" ht="18" hidden="false" customHeight="true" outlineLevel="0" collapsed="false">
      <c r="A7" s="18" t="s">
        <v>63</v>
      </c>
      <c r="B7" s="18" t="s">
        <v>64</v>
      </c>
      <c r="C7" s="19" t="n">
        <v>2400</v>
      </c>
      <c r="D7" s="20" t="str">
        <f aca="false">IF(B7="","",IF(OR(B7="Fence",B7="Gutter brightening"),"linear ft","sq ft"))</f>
        <v>sq ft</v>
      </c>
      <c r="E7" s="21" t="n">
        <v>4</v>
      </c>
      <c r="F7" s="21" t="n">
        <v>0.5</v>
      </c>
      <c r="G7" s="22" t="n">
        <v>2</v>
      </c>
      <c r="H7" s="23" t="n">
        <v>45</v>
      </c>
      <c r="I7" s="24" t="n">
        <f aca="false">IF($E7="","",Settings!$B$7*MAX($G7,1)*($E7+$F7))</f>
        <v>270</v>
      </c>
      <c r="J7" s="24" t="n">
        <f aca="false">IF($E7="","",Settings!$B$10)</f>
        <v>12</v>
      </c>
      <c r="K7" s="24" t="n">
        <f aca="false">IF($E7="","",Settings!$B$11*$E7)</f>
        <v>20</v>
      </c>
      <c r="L7" s="24" t="n">
        <f aca="false">IF($E7="","",Settings!$B$12)</f>
        <v>20</v>
      </c>
      <c r="M7" s="25" t="n">
        <f aca="false">IF($E7="","",I7+$H7+J7+K7+L7)</f>
        <v>367</v>
      </c>
      <c r="N7" s="24" t="n">
        <f aca="false">IF($E7="","",M7/(1-Settings!$B$8))</f>
        <v>524.285714285714</v>
      </c>
      <c r="O7" s="26" t="n">
        <f aca="false">IF($E7="","",MAX(N7,Settings!$B$9))</f>
        <v>524.285714285714</v>
      </c>
      <c r="P7" s="27" t="str">
        <f aca="false">IF($E7="","",IF(Settings!$B$9&gt;N7,"Yes",""))</f>
        <v/>
      </c>
      <c r="Q7" s="24" t="n">
        <f aca="false">IF(OR($E7="",N($C7)=0),"",O7/$C7)</f>
        <v>0.218452380952381</v>
      </c>
      <c r="R7" s="28" t="n">
        <f aca="false">IF(OR($E7="",N($E7)=0),"",O7/$E7)</f>
        <v>131.071428571429</v>
      </c>
      <c r="S7" s="28" t="n">
        <f aca="false">IF($E7="","",O7-M7)</f>
        <v>157.285714285714</v>
      </c>
    </row>
    <row r="8" customFormat="false" ht="18" hidden="false" customHeight="true" outlineLevel="0" collapsed="false">
      <c r="A8" s="18" t="s">
        <v>65</v>
      </c>
      <c r="B8" s="18" t="s">
        <v>66</v>
      </c>
      <c r="C8" s="19" t="n">
        <v>2000</v>
      </c>
      <c r="D8" s="20" t="str">
        <f aca="false">IF(B8="","",IF(OR(B8="Fence",B8="Gutter brightening"),"linear ft","sq ft"))</f>
        <v>sq ft</v>
      </c>
      <c r="E8" s="21" t="n">
        <v>3</v>
      </c>
      <c r="F8" s="21" t="n">
        <v>0.5</v>
      </c>
      <c r="G8" s="22" t="n">
        <v>2</v>
      </c>
      <c r="H8" s="23" t="n">
        <v>55</v>
      </c>
      <c r="I8" s="24" t="n">
        <f aca="false">IF($E8="","",Settings!$B$7*MAX($G8,1)*($E8+$F8))</f>
        <v>210</v>
      </c>
      <c r="J8" s="24" t="n">
        <f aca="false">IF($E8="","",Settings!$B$10)</f>
        <v>12</v>
      </c>
      <c r="K8" s="24" t="n">
        <f aca="false">IF($E8="","",Settings!$B$11*$E8)</f>
        <v>15</v>
      </c>
      <c r="L8" s="24" t="n">
        <f aca="false">IF($E8="","",Settings!$B$12)</f>
        <v>20</v>
      </c>
      <c r="M8" s="25" t="n">
        <f aca="false">IF($E8="","",I8+$H8+J8+K8+L8)</f>
        <v>312</v>
      </c>
      <c r="N8" s="24" t="n">
        <f aca="false">IF($E8="","",M8/(1-Settings!$B$8))</f>
        <v>445.714285714286</v>
      </c>
      <c r="O8" s="26" t="n">
        <f aca="false">IF($E8="","",MAX(N8,Settings!$B$9))</f>
        <v>445.714285714286</v>
      </c>
      <c r="P8" s="27" t="str">
        <f aca="false">IF($E8="","",IF(Settings!$B$9&gt;N8,"Yes",""))</f>
        <v/>
      </c>
      <c r="Q8" s="24" t="n">
        <f aca="false">IF(OR($E8="",N($C8)=0),"",O8/$C8)</f>
        <v>0.222857142857143</v>
      </c>
      <c r="R8" s="28" t="n">
        <f aca="false">IF(OR($E8="",N($E8)=0),"",O8/$E8)</f>
        <v>148.571428571429</v>
      </c>
      <c r="S8" s="28" t="n">
        <f aca="false">IF($E8="","",O8-M8)</f>
        <v>133.714285714286</v>
      </c>
    </row>
    <row r="9" customFormat="false" ht="18" hidden="false" customHeight="true" outlineLevel="0" collapsed="false">
      <c r="A9" s="18" t="s">
        <v>67</v>
      </c>
      <c r="B9" s="18" t="s">
        <v>68</v>
      </c>
      <c r="C9" s="19" t="n">
        <v>400</v>
      </c>
      <c r="D9" s="20" t="str">
        <f aca="false">IF(B9="","",IF(OR(B9="Fence",B9="Gutter brightening"),"linear ft","sq ft"))</f>
        <v>sq ft</v>
      </c>
      <c r="E9" s="21" t="n">
        <v>2.5</v>
      </c>
      <c r="F9" s="21" t="n">
        <v>0.5</v>
      </c>
      <c r="G9" s="22" t="n">
        <v>1</v>
      </c>
      <c r="H9" s="23" t="n">
        <v>20</v>
      </c>
      <c r="I9" s="24" t="n">
        <f aca="false">IF($E9="","",Settings!$B$7*MAX($G9,1)*($E9+$F9))</f>
        <v>90</v>
      </c>
      <c r="J9" s="24" t="n">
        <f aca="false">IF($E9="","",Settings!$B$10)</f>
        <v>12</v>
      </c>
      <c r="K9" s="24" t="n">
        <f aca="false">IF($E9="","",Settings!$B$11*$E9)</f>
        <v>12.5</v>
      </c>
      <c r="L9" s="24" t="n">
        <f aca="false">IF($E9="","",Settings!$B$12)</f>
        <v>20</v>
      </c>
      <c r="M9" s="25" t="n">
        <f aca="false">IF($E9="","",I9+$H9+J9+K9+L9)</f>
        <v>154.5</v>
      </c>
      <c r="N9" s="24" t="n">
        <f aca="false">IF($E9="","",M9/(1-Settings!$B$8))</f>
        <v>220.714285714286</v>
      </c>
      <c r="O9" s="26" t="n">
        <f aca="false">IF($E9="","",MAX(N9,Settings!$B$9))</f>
        <v>220.714285714286</v>
      </c>
      <c r="P9" s="27" t="str">
        <f aca="false">IF($E9="","",IF(Settings!$B$9&gt;N9,"Yes",""))</f>
        <v/>
      </c>
      <c r="Q9" s="24" t="n">
        <f aca="false">IF(OR($E9="",N($C9)=0),"",O9/$C9)</f>
        <v>0.551785714285714</v>
      </c>
      <c r="R9" s="28" t="n">
        <f aca="false">IF(OR($E9="",N($E9)=0),"",O9/$E9)</f>
        <v>88.2857142857143</v>
      </c>
      <c r="S9" s="28" t="n">
        <f aca="false">IF($E9="","",O9-M9)</f>
        <v>66.2142857142857</v>
      </c>
    </row>
    <row r="10" customFormat="false" ht="18" hidden="false" customHeight="true" outlineLevel="0" collapsed="false">
      <c r="A10" s="18" t="s">
        <v>69</v>
      </c>
      <c r="B10" s="18" t="s">
        <v>70</v>
      </c>
      <c r="C10" s="19" t="n">
        <v>150</v>
      </c>
      <c r="D10" s="20" t="str">
        <f aca="false">IF(B10="","",IF(OR(B10="Fence",B10="Gutter brightening"),"linear ft","sq ft"))</f>
        <v>linear ft</v>
      </c>
      <c r="E10" s="21" t="n">
        <v>2.5</v>
      </c>
      <c r="F10" s="21" t="n">
        <v>0.5</v>
      </c>
      <c r="G10" s="22" t="n">
        <v>1</v>
      </c>
      <c r="H10" s="23" t="n">
        <v>15</v>
      </c>
      <c r="I10" s="24" t="n">
        <f aca="false">IF($E10="","",Settings!$B$7*MAX($G10,1)*($E10+$F10))</f>
        <v>90</v>
      </c>
      <c r="J10" s="24" t="n">
        <f aca="false">IF($E10="","",Settings!$B$10)</f>
        <v>12</v>
      </c>
      <c r="K10" s="24" t="n">
        <f aca="false">IF($E10="","",Settings!$B$11*$E10)</f>
        <v>12.5</v>
      </c>
      <c r="L10" s="24" t="n">
        <f aca="false">IF($E10="","",Settings!$B$12)</f>
        <v>20</v>
      </c>
      <c r="M10" s="25" t="n">
        <f aca="false">IF($E10="","",I10+$H10+J10+K10+L10)</f>
        <v>149.5</v>
      </c>
      <c r="N10" s="24" t="n">
        <f aca="false">IF($E10="","",M10/(1-Settings!$B$8))</f>
        <v>213.571428571429</v>
      </c>
      <c r="O10" s="26" t="n">
        <f aca="false">IF($E10="","",MAX(N10,Settings!$B$9))</f>
        <v>213.571428571429</v>
      </c>
      <c r="P10" s="27" t="str">
        <f aca="false">IF($E10="","",IF(Settings!$B$9&gt;N10,"Yes",""))</f>
        <v/>
      </c>
      <c r="Q10" s="24" t="n">
        <f aca="false">IF(OR($E10="",N($C10)=0),"",O10/$C10)</f>
        <v>1.42380952380952</v>
      </c>
      <c r="R10" s="28" t="n">
        <f aca="false">IF(OR($E10="",N($E10)=0),"",O10/$E10)</f>
        <v>85.4285714285714</v>
      </c>
      <c r="S10" s="28" t="n">
        <f aca="false">IF($E10="","",O10-M10)</f>
        <v>64.0714285714286</v>
      </c>
    </row>
    <row r="11" customFormat="false" ht="18" hidden="false" customHeight="true" outlineLevel="0" collapsed="false">
      <c r="A11" s="18" t="s">
        <v>71</v>
      </c>
      <c r="B11" s="18" t="s">
        <v>72</v>
      </c>
      <c r="C11" s="19" t="n">
        <v>180</v>
      </c>
      <c r="D11" s="20" t="str">
        <f aca="false">IF(B11="","",IF(OR(B11="Fence",B11="Gutter brightening"),"linear ft","sq ft"))</f>
        <v>linear ft</v>
      </c>
      <c r="E11" s="21" t="n">
        <v>2</v>
      </c>
      <c r="F11" s="21" t="n">
        <v>0.5</v>
      </c>
      <c r="G11" s="22" t="n">
        <v>1</v>
      </c>
      <c r="H11" s="23" t="n">
        <v>15</v>
      </c>
      <c r="I11" s="24" t="n">
        <f aca="false">IF($E11="","",Settings!$B$7*MAX($G11,1)*($E11+$F11))</f>
        <v>75</v>
      </c>
      <c r="J11" s="24" t="n">
        <f aca="false">IF($E11="","",Settings!$B$10)</f>
        <v>12</v>
      </c>
      <c r="K11" s="24" t="n">
        <f aca="false">IF($E11="","",Settings!$B$11*$E11)</f>
        <v>10</v>
      </c>
      <c r="L11" s="24" t="n">
        <f aca="false">IF($E11="","",Settings!$B$12)</f>
        <v>20</v>
      </c>
      <c r="M11" s="25" t="n">
        <f aca="false">IF($E11="","",I11+$H11+J11+K11+L11)</f>
        <v>132</v>
      </c>
      <c r="N11" s="24" t="n">
        <f aca="false">IF($E11="","",M11/(1-Settings!$B$8))</f>
        <v>188.571428571429</v>
      </c>
      <c r="O11" s="26" t="n">
        <f aca="false">IF($E11="","",MAX(N11,Settings!$B$9))</f>
        <v>188.571428571429</v>
      </c>
      <c r="P11" s="27" t="str">
        <f aca="false">IF($E11="","",IF(Settings!$B$9&gt;N11,"Yes",""))</f>
        <v/>
      </c>
      <c r="Q11" s="24" t="n">
        <f aca="false">IF(OR($E11="",N($C11)=0),"",O11/$C11)</f>
        <v>1.04761904761905</v>
      </c>
      <c r="R11" s="28" t="n">
        <f aca="false">IF(OR($E11="",N($E11)=0),"",O11/$E11)</f>
        <v>94.2857142857143</v>
      </c>
      <c r="S11" s="28" t="n">
        <f aca="false">IF($E11="","",O11-M11)</f>
        <v>56.5714285714286</v>
      </c>
    </row>
    <row r="12" customFormat="false" ht="18" hidden="false" customHeight="true" outlineLevel="0" collapsed="false">
      <c r="A12" s="18" t="s">
        <v>73</v>
      </c>
      <c r="B12" s="18" t="s">
        <v>74</v>
      </c>
      <c r="C12" s="19" t="n">
        <v>10000</v>
      </c>
      <c r="D12" s="20" t="str">
        <f aca="false">IF(B12="","",IF(OR(B12="Fence",B12="Gutter brightening"),"linear ft","sq ft"))</f>
        <v>sq ft</v>
      </c>
      <c r="E12" s="21" t="n">
        <v>3.5</v>
      </c>
      <c r="F12" s="21" t="n">
        <v>0.5</v>
      </c>
      <c r="G12" s="22" t="n">
        <v>2</v>
      </c>
      <c r="H12" s="23" t="n">
        <v>60</v>
      </c>
      <c r="I12" s="24" t="n">
        <f aca="false">IF($E12="","",Settings!$B$7*MAX($G12,1)*($E12+$F12))</f>
        <v>240</v>
      </c>
      <c r="J12" s="24" t="n">
        <f aca="false">IF($E12="","",Settings!$B$10)</f>
        <v>12</v>
      </c>
      <c r="K12" s="24" t="n">
        <f aca="false">IF($E12="","",Settings!$B$11*$E12)</f>
        <v>17.5</v>
      </c>
      <c r="L12" s="24" t="n">
        <f aca="false">IF($E12="","",Settings!$B$12)</f>
        <v>20</v>
      </c>
      <c r="M12" s="25" t="n">
        <f aca="false">IF($E12="","",I12+$H12+J12+K12+L12)</f>
        <v>349.5</v>
      </c>
      <c r="N12" s="24" t="n">
        <f aca="false">IF($E12="","",M12/(1-Settings!$B$8))</f>
        <v>499.285714285714</v>
      </c>
      <c r="O12" s="26" t="n">
        <f aca="false">IF($E12="","",MAX(N12,Settings!$B$9))</f>
        <v>499.285714285714</v>
      </c>
      <c r="P12" s="27" t="str">
        <f aca="false">IF($E12="","",IF(Settings!$B$9&gt;N12,"Yes",""))</f>
        <v/>
      </c>
      <c r="Q12" s="24" t="n">
        <f aca="false">IF(OR($E12="",N($C12)=0),"",O12/$C12)</f>
        <v>0.0499285714285714</v>
      </c>
      <c r="R12" s="28" t="n">
        <f aca="false">IF(OR($E12="",N($E12)=0),"",O12/$E12)</f>
        <v>142.65306122449</v>
      </c>
      <c r="S12" s="28" t="n">
        <f aca="false">IF($E12="","",O12-M12)</f>
        <v>149.785714285714</v>
      </c>
    </row>
    <row r="13" customFormat="false" ht="18" hidden="false" customHeight="true" outlineLevel="0" collapsed="false">
      <c r="A13" s="18" t="s">
        <v>75</v>
      </c>
      <c r="B13" s="18" t="s">
        <v>76</v>
      </c>
      <c r="C13" s="19" t="n">
        <v>200</v>
      </c>
      <c r="D13" s="20" t="str">
        <f aca="false">IF(B13="","",IF(OR(B13="Fence",B13="Gutter brightening"),"linear ft","sq ft"))</f>
        <v>sq ft</v>
      </c>
      <c r="E13" s="21" t="n">
        <v>0.5</v>
      </c>
      <c r="F13" s="21" t="n">
        <v>0.5</v>
      </c>
      <c r="G13" s="22" t="n">
        <v>1</v>
      </c>
      <c r="H13" s="23" t="n">
        <v>5</v>
      </c>
      <c r="I13" s="24" t="n">
        <f aca="false">IF($E13="","",Settings!$B$7*MAX($G13,1)*($E13+$F13))</f>
        <v>30</v>
      </c>
      <c r="J13" s="24" t="n">
        <f aca="false">IF($E13="","",Settings!$B$10)</f>
        <v>12</v>
      </c>
      <c r="K13" s="24" t="n">
        <f aca="false">IF($E13="","",Settings!$B$11*$E13)</f>
        <v>2.5</v>
      </c>
      <c r="L13" s="24" t="n">
        <f aca="false">IF($E13="","",Settings!$B$12)</f>
        <v>20</v>
      </c>
      <c r="M13" s="25" t="n">
        <f aca="false">IF($E13="","",I13+$H13+J13+K13+L13)</f>
        <v>69.5</v>
      </c>
      <c r="N13" s="24" t="n">
        <f aca="false">IF($E13="","",M13/(1-Settings!$B$8))</f>
        <v>99.2857142857143</v>
      </c>
      <c r="O13" s="26" t="n">
        <f aca="false">IF($E13="","",MAX(N13,Settings!$B$9))</f>
        <v>150</v>
      </c>
      <c r="P13" s="27" t="str">
        <f aca="false">IF($E13="","",IF(Settings!$B$9&gt;N13,"Yes",""))</f>
        <v>Yes</v>
      </c>
      <c r="Q13" s="24" t="n">
        <f aca="false">IF(OR($E13="",N($C13)=0),"",O13/$C13)</f>
        <v>0.75</v>
      </c>
      <c r="R13" s="28" t="n">
        <f aca="false">IF(OR($E13="",N($E13)=0),"",O13/$E13)</f>
        <v>300</v>
      </c>
      <c r="S13" s="28" t="n">
        <f aca="false">IF($E13="","",O13-M13)</f>
        <v>80.5</v>
      </c>
    </row>
    <row r="14" customFormat="false" ht="18" hidden="false" customHeight="true" outlineLevel="0" collapsed="false">
      <c r="A14" s="18"/>
      <c r="B14" s="18"/>
      <c r="C14" s="19"/>
      <c r="D14" s="20" t="str">
        <f aca="false">IF(B14="","",IF(OR(B14="Fence",B14="Gutter brightening"),"linear ft","sq ft"))</f>
        <v/>
      </c>
      <c r="E14" s="21"/>
      <c r="F14" s="21"/>
      <c r="G14" s="22"/>
      <c r="H14" s="23"/>
      <c r="I14" s="24" t="str">
        <f aca="false">IF($E14="","",Settings!$B$7*MAX($G14,1)*($E14+$F14))</f>
        <v/>
      </c>
      <c r="J14" s="24" t="str">
        <f aca="false">IF($E14="","",Settings!$B$10)</f>
        <v/>
      </c>
      <c r="K14" s="24" t="str">
        <f aca="false">IF($E14="","",Settings!$B$11*$E14)</f>
        <v/>
      </c>
      <c r="L14" s="24" t="str">
        <f aca="false">IF($E14="","",Settings!$B$12)</f>
        <v/>
      </c>
      <c r="M14" s="25" t="str">
        <f aca="false">IF($E14="","",I14+$H14+J14+K14+L14)</f>
        <v/>
      </c>
      <c r="N14" s="24" t="str">
        <f aca="false">IF($E14="","",M14/(1-Settings!$B$8))</f>
        <v/>
      </c>
      <c r="O14" s="26" t="str">
        <f aca="false">IF($E14="","",MAX(N14,Settings!$B$9))</f>
        <v/>
      </c>
      <c r="P14" s="27" t="str">
        <f aca="false">IF($E14="","",IF(Settings!$B$9&gt;N14,"Yes",""))</f>
        <v/>
      </c>
      <c r="Q14" s="24" t="str">
        <f aca="false">IF(OR($E14="",N($C14)=0),"",O14/$C14)</f>
        <v/>
      </c>
      <c r="R14" s="28" t="str">
        <f aca="false">IF(OR($E14="",N($E14)=0),"",O14/$E14)</f>
        <v/>
      </c>
      <c r="S14" s="28" t="str">
        <f aca="false">IF($E14="","",O14-M14)</f>
        <v/>
      </c>
    </row>
    <row r="15" customFormat="false" ht="18" hidden="false" customHeight="true" outlineLevel="0" collapsed="false">
      <c r="A15" s="18"/>
      <c r="B15" s="18"/>
      <c r="C15" s="19"/>
      <c r="D15" s="20" t="str">
        <f aca="false">IF(B15="","",IF(OR(B15="Fence",B15="Gutter brightening"),"linear ft","sq ft"))</f>
        <v/>
      </c>
      <c r="E15" s="21"/>
      <c r="F15" s="21"/>
      <c r="G15" s="22"/>
      <c r="H15" s="23"/>
      <c r="I15" s="24" t="str">
        <f aca="false">IF($E15="","",Settings!$B$7*MAX($G15,1)*($E15+$F15))</f>
        <v/>
      </c>
      <c r="J15" s="24" t="str">
        <f aca="false">IF($E15="","",Settings!$B$10)</f>
        <v/>
      </c>
      <c r="K15" s="24" t="str">
        <f aca="false">IF($E15="","",Settings!$B$11*$E15)</f>
        <v/>
      </c>
      <c r="L15" s="24" t="str">
        <f aca="false">IF($E15="","",Settings!$B$12)</f>
        <v/>
      </c>
      <c r="M15" s="25" t="str">
        <f aca="false">IF($E15="","",I15+$H15+J15+K15+L15)</f>
        <v/>
      </c>
      <c r="N15" s="24" t="str">
        <f aca="false">IF($E15="","",M15/(1-Settings!$B$8))</f>
        <v/>
      </c>
      <c r="O15" s="26" t="str">
        <f aca="false">IF($E15="","",MAX(N15,Settings!$B$9))</f>
        <v/>
      </c>
      <c r="P15" s="27" t="str">
        <f aca="false">IF($E15="","",IF(Settings!$B$9&gt;N15,"Yes",""))</f>
        <v/>
      </c>
      <c r="Q15" s="24" t="str">
        <f aca="false">IF(OR($E15="",N($C15)=0),"",O15/$C15)</f>
        <v/>
      </c>
      <c r="R15" s="28" t="str">
        <f aca="false">IF(OR($E15="",N($E15)=0),"",O15/$E15)</f>
        <v/>
      </c>
      <c r="S15" s="28" t="str">
        <f aca="false">IF($E15="","",O15-M15)</f>
        <v/>
      </c>
    </row>
    <row r="16" customFormat="false" ht="18" hidden="false" customHeight="true" outlineLevel="0" collapsed="false">
      <c r="A16" s="18"/>
      <c r="B16" s="18"/>
      <c r="C16" s="19"/>
      <c r="D16" s="20" t="str">
        <f aca="false">IF(B16="","",IF(OR(B16="Fence",B16="Gutter brightening"),"linear ft","sq ft"))</f>
        <v/>
      </c>
      <c r="E16" s="21"/>
      <c r="F16" s="21"/>
      <c r="G16" s="22"/>
      <c r="H16" s="23"/>
      <c r="I16" s="24" t="str">
        <f aca="false">IF($E16="","",Settings!$B$7*MAX($G16,1)*($E16+$F16))</f>
        <v/>
      </c>
      <c r="J16" s="24" t="str">
        <f aca="false">IF($E16="","",Settings!$B$10)</f>
        <v/>
      </c>
      <c r="K16" s="24" t="str">
        <f aca="false">IF($E16="","",Settings!$B$11*$E16)</f>
        <v/>
      </c>
      <c r="L16" s="24" t="str">
        <f aca="false">IF($E16="","",Settings!$B$12)</f>
        <v/>
      </c>
      <c r="M16" s="25" t="str">
        <f aca="false">IF($E16="","",I16+$H16+J16+K16+L16)</f>
        <v/>
      </c>
      <c r="N16" s="24" t="str">
        <f aca="false">IF($E16="","",M16/(1-Settings!$B$8))</f>
        <v/>
      </c>
      <c r="O16" s="26" t="str">
        <f aca="false">IF($E16="","",MAX(N16,Settings!$B$9))</f>
        <v/>
      </c>
      <c r="P16" s="27" t="str">
        <f aca="false">IF($E16="","",IF(Settings!$B$9&gt;N16,"Yes",""))</f>
        <v/>
      </c>
      <c r="Q16" s="24" t="str">
        <f aca="false">IF(OR($E16="",N($C16)=0),"",O16/$C16)</f>
        <v/>
      </c>
      <c r="R16" s="28" t="str">
        <f aca="false">IF(OR($E16="",N($E16)=0),"",O16/$E16)</f>
        <v/>
      </c>
      <c r="S16" s="28" t="str">
        <f aca="false">IF($E16="","",O16-M16)</f>
        <v/>
      </c>
    </row>
    <row r="17" customFormat="false" ht="18" hidden="false" customHeight="true" outlineLevel="0" collapsed="false">
      <c r="A17" s="18"/>
      <c r="B17" s="18"/>
      <c r="C17" s="19"/>
      <c r="D17" s="20" t="str">
        <f aca="false">IF(B17="","",IF(OR(B17="Fence",B17="Gutter brightening"),"linear ft","sq ft"))</f>
        <v/>
      </c>
      <c r="E17" s="21"/>
      <c r="F17" s="21"/>
      <c r="G17" s="22"/>
      <c r="H17" s="23"/>
      <c r="I17" s="24" t="str">
        <f aca="false">IF($E17="","",Settings!$B$7*MAX($G17,1)*($E17+$F17))</f>
        <v/>
      </c>
      <c r="J17" s="24" t="str">
        <f aca="false">IF($E17="","",Settings!$B$10)</f>
        <v/>
      </c>
      <c r="K17" s="24" t="str">
        <f aca="false">IF($E17="","",Settings!$B$11*$E17)</f>
        <v/>
      </c>
      <c r="L17" s="24" t="str">
        <f aca="false">IF($E17="","",Settings!$B$12)</f>
        <v/>
      </c>
      <c r="M17" s="25" t="str">
        <f aca="false">IF($E17="","",I17+$H17+J17+K17+L17)</f>
        <v/>
      </c>
      <c r="N17" s="24" t="str">
        <f aca="false">IF($E17="","",M17/(1-Settings!$B$8))</f>
        <v/>
      </c>
      <c r="O17" s="26" t="str">
        <f aca="false">IF($E17="","",MAX(N17,Settings!$B$9))</f>
        <v/>
      </c>
      <c r="P17" s="27" t="str">
        <f aca="false">IF($E17="","",IF(Settings!$B$9&gt;N17,"Yes",""))</f>
        <v/>
      </c>
      <c r="Q17" s="24" t="str">
        <f aca="false">IF(OR($E17="",N($C17)=0),"",O17/$C17)</f>
        <v/>
      </c>
      <c r="R17" s="28" t="str">
        <f aca="false">IF(OR($E17="",N($E17)=0),"",O17/$E17)</f>
        <v/>
      </c>
      <c r="S17" s="28" t="str">
        <f aca="false">IF($E17="","",O17-M17)</f>
        <v/>
      </c>
    </row>
    <row r="18" customFormat="false" ht="18" hidden="false" customHeight="true" outlineLevel="0" collapsed="false">
      <c r="A18" s="18"/>
      <c r="B18" s="18"/>
      <c r="C18" s="19"/>
      <c r="D18" s="20" t="str">
        <f aca="false">IF(B18="","",IF(OR(B18="Fence",B18="Gutter brightening"),"linear ft","sq ft"))</f>
        <v/>
      </c>
      <c r="E18" s="21"/>
      <c r="F18" s="21"/>
      <c r="G18" s="22"/>
      <c r="H18" s="23"/>
      <c r="I18" s="24" t="str">
        <f aca="false">IF($E18="","",Settings!$B$7*MAX($G18,1)*($E18+$F18))</f>
        <v/>
      </c>
      <c r="J18" s="24" t="str">
        <f aca="false">IF($E18="","",Settings!$B$10)</f>
        <v/>
      </c>
      <c r="K18" s="24" t="str">
        <f aca="false">IF($E18="","",Settings!$B$11*$E18)</f>
        <v/>
      </c>
      <c r="L18" s="24" t="str">
        <f aca="false">IF($E18="","",Settings!$B$12)</f>
        <v/>
      </c>
      <c r="M18" s="25" t="str">
        <f aca="false">IF($E18="","",I18+$H18+J18+K18+L18)</f>
        <v/>
      </c>
      <c r="N18" s="24" t="str">
        <f aca="false">IF($E18="","",M18/(1-Settings!$B$8))</f>
        <v/>
      </c>
      <c r="O18" s="26" t="str">
        <f aca="false">IF($E18="","",MAX(N18,Settings!$B$9))</f>
        <v/>
      </c>
      <c r="P18" s="27" t="str">
        <f aca="false">IF($E18="","",IF(Settings!$B$9&gt;N18,"Yes",""))</f>
        <v/>
      </c>
      <c r="Q18" s="24" t="str">
        <f aca="false">IF(OR($E18="",N($C18)=0),"",O18/$C18)</f>
        <v/>
      </c>
      <c r="R18" s="28" t="str">
        <f aca="false">IF(OR($E18="",N($E18)=0),"",O18/$E18)</f>
        <v/>
      </c>
      <c r="S18" s="28" t="str">
        <f aca="false">IF($E18="","",O18-M18)</f>
        <v/>
      </c>
    </row>
    <row r="19" customFormat="false" ht="18" hidden="false" customHeight="true" outlineLevel="0" collapsed="false">
      <c r="A19" s="18"/>
      <c r="B19" s="18"/>
      <c r="C19" s="19"/>
      <c r="D19" s="20" t="str">
        <f aca="false">IF(B19="","",IF(OR(B19="Fence",B19="Gutter brightening"),"linear ft","sq ft"))</f>
        <v/>
      </c>
      <c r="E19" s="21"/>
      <c r="F19" s="21"/>
      <c r="G19" s="22"/>
      <c r="H19" s="23"/>
      <c r="I19" s="24" t="str">
        <f aca="false">IF($E19="","",Settings!$B$7*MAX($G19,1)*($E19+$F19))</f>
        <v/>
      </c>
      <c r="J19" s="24" t="str">
        <f aca="false">IF($E19="","",Settings!$B$10)</f>
        <v/>
      </c>
      <c r="K19" s="24" t="str">
        <f aca="false">IF($E19="","",Settings!$B$11*$E19)</f>
        <v/>
      </c>
      <c r="L19" s="24" t="str">
        <f aca="false">IF($E19="","",Settings!$B$12)</f>
        <v/>
      </c>
      <c r="M19" s="25" t="str">
        <f aca="false">IF($E19="","",I19+$H19+J19+K19+L19)</f>
        <v/>
      </c>
      <c r="N19" s="24" t="str">
        <f aca="false">IF($E19="","",M19/(1-Settings!$B$8))</f>
        <v/>
      </c>
      <c r="O19" s="26" t="str">
        <f aca="false">IF($E19="","",MAX(N19,Settings!$B$9))</f>
        <v/>
      </c>
      <c r="P19" s="27" t="str">
        <f aca="false">IF($E19="","",IF(Settings!$B$9&gt;N19,"Yes",""))</f>
        <v/>
      </c>
      <c r="Q19" s="24" t="str">
        <f aca="false">IF(OR($E19="",N($C19)=0),"",O19/$C19)</f>
        <v/>
      </c>
      <c r="R19" s="28" t="str">
        <f aca="false">IF(OR($E19="",N($E19)=0),"",O19/$E19)</f>
        <v/>
      </c>
      <c r="S19" s="28" t="str">
        <f aca="false">IF($E19="","",O19-M19)</f>
        <v/>
      </c>
    </row>
    <row r="21" customFormat="false" ht="15" hidden="false" customHeight="false" outlineLevel="0" collapsed="false">
      <c r="A21" s="2" t="s">
        <v>77</v>
      </c>
    </row>
  </sheetData>
  <dataValidations count="1">
    <dataValidation allowBlank="true" errorStyle="stop" operator="between" showDropDown="false" showErrorMessage="false" showInputMessage="false" sqref="B5:B19" type="list">
      <formula1>"Driveway / flatwork,Patio / walkway,House wash 1 story,House wash 2 story,Roof soft wash,Deck,Fence,Gutter brightening,Commercial flatwork,Other"</formula1>
      <formula2>0</formula2>
    </dataValidation>
  </dataValidations>
  <printOptions headings="false" gridLines="false" gridLinesSet="true" horizontalCentered="true" verticalCentered="false"/>
  <pageMargins left="0.4" right="0.4" top="0.5" bottom="0.6"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Template by WashBid (washbid.pages.dev)&amp;R&amp;8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7"/>
    <col collapsed="false" customWidth="true" hidden="false" outlineLevel="0" max="3" min="3" style="0" width="15"/>
    <col collapsed="false" customWidth="true" hidden="false" outlineLevel="0" max="4" min="4" style="0" width="50"/>
    <col collapsed="false" customWidth="true" hidden="false" outlineLevel="0" max="5" min="5" style="0" width="52"/>
    <col collapsed="false" customWidth="true" hidden="false" outlineLevel="0" max="6" min="6" style="0" width="44"/>
  </cols>
  <sheetData>
    <row r="1" customFormat="false" ht="17.35" hidden="false" customHeight="false" outlineLevel="0" collapsed="false">
      <c r="A1" s="1" t="s">
        <v>78</v>
      </c>
    </row>
    <row r="2" customFormat="false" ht="15" hidden="false" customHeight="false" outlineLevel="0" collapsed="false">
      <c r="A2" s="2" t="s">
        <v>79</v>
      </c>
    </row>
    <row r="3" customFormat="false" ht="15" hidden="false" customHeight="false" outlineLevel="0" collapsed="false">
      <c r="A3" s="2" t="s">
        <v>80</v>
      </c>
    </row>
    <row r="5" customFormat="false" ht="31.5" hidden="false" customHeight="true" outlineLevel="0" collapsed="false">
      <c r="A5" s="6" t="s">
        <v>81</v>
      </c>
      <c r="B5" s="6" t="s">
        <v>82</v>
      </c>
      <c r="C5" s="17" t="s">
        <v>83</v>
      </c>
      <c r="D5" s="6" t="s">
        <v>84</v>
      </c>
      <c r="E5" s="6" t="s">
        <v>85</v>
      </c>
      <c r="F5" s="6" t="s">
        <v>86</v>
      </c>
    </row>
    <row r="6" customFormat="false" ht="18" hidden="false" customHeight="true" outlineLevel="0" collapsed="false">
      <c r="A6" s="29" t="s">
        <v>87</v>
      </c>
      <c r="B6" s="29"/>
      <c r="C6" s="29"/>
      <c r="D6" s="29"/>
      <c r="E6" s="29"/>
      <c r="F6" s="29"/>
    </row>
    <row r="7" customFormat="false" ht="42.75" hidden="false" customHeight="true" outlineLevel="0" collapsed="false">
      <c r="A7" s="7" t="s">
        <v>88</v>
      </c>
      <c r="B7" s="13" t="s">
        <v>89</v>
      </c>
      <c r="C7" s="8" t="n">
        <v>0.2</v>
      </c>
      <c r="D7" s="30" t="s">
        <v>90</v>
      </c>
      <c r="E7" s="31" t="s">
        <v>91</v>
      </c>
      <c r="F7" s="9" t="s">
        <v>92</v>
      </c>
    </row>
    <row r="8" customFormat="false" ht="30" hidden="false" customHeight="true" outlineLevel="0" collapsed="false">
      <c r="A8" s="7" t="s">
        <v>93</v>
      </c>
      <c r="B8" s="13" t="s">
        <v>89</v>
      </c>
      <c r="C8" s="8" t="n">
        <v>0.25</v>
      </c>
      <c r="D8" s="30" t="s">
        <v>94</v>
      </c>
      <c r="E8" s="31" t="s">
        <v>95</v>
      </c>
      <c r="F8" s="9" t="s">
        <v>96</v>
      </c>
    </row>
    <row r="9" customFormat="false" ht="18" hidden="false" customHeight="true" outlineLevel="0" collapsed="false">
      <c r="A9" s="29" t="s">
        <v>97</v>
      </c>
      <c r="B9" s="29"/>
      <c r="C9" s="29"/>
      <c r="D9" s="29"/>
      <c r="E9" s="29"/>
      <c r="F9" s="29"/>
    </row>
    <row r="10" customFormat="false" ht="30" hidden="false" customHeight="true" outlineLevel="0" collapsed="false">
      <c r="A10" s="7" t="s">
        <v>98</v>
      </c>
      <c r="B10" s="13" t="s">
        <v>99</v>
      </c>
      <c r="C10" s="11" t="n">
        <v>320</v>
      </c>
      <c r="D10" s="30" t="s">
        <v>100</v>
      </c>
      <c r="E10" s="31" t="s">
        <v>95</v>
      </c>
      <c r="F10" s="9" t="s">
        <v>101</v>
      </c>
    </row>
    <row r="11" customFormat="false" ht="30" hidden="false" customHeight="true" outlineLevel="0" collapsed="false">
      <c r="A11" s="7" t="s">
        <v>102</v>
      </c>
      <c r="B11" s="13" t="s">
        <v>99</v>
      </c>
      <c r="C11" s="11" t="n">
        <v>380</v>
      </c>
      <c r="D11" s="30" t="s">
        <v>100</v>
      </c>
      <c r="E11" s="31" t="s">
        <v>95</v>
      </c>
      <c r="F11" s="9"/>
    </row>
    <row r="12" customFormat="false" ht="30" hidden="false" customHeight="true" outlineLevel="0" collapsed="false">
      <c r="A12" s="7" t="s">
        <v>103</v>
      </c>
      <c r="B12" s="13" t="s">
        <v>99</v>
      </c>
      <c r="C12" s="11" t="n">
        <v>440</v>
      </c>
      <c r="D12" s="30" t="s">
        <v>100</v>
      </c>
      <c r="E12" s="31" t="s">
        <v>95</v>
      </c>
      <c r="F12" s="9"/>
    </row>
    <row r="13" customFormat="false" ht="30" hidden="false" customHeight="true" outlineLevel="0" collapsed="false">
      <c r="A13" s="7" t="s">
        <v>104</v>
      </c>
      <c r="B13" s="13" t="s">
        <v>99</v>
      </c>
      <c r="C13" s="11" t="n">
        <v>500</v>
      </c>
      <c r="D13" s="30" t="s">
        <v>100</v>
      </c>
      <c r="E13" s="31" t="s">
        <v>95</v>
      </c>
      <c r="F13" s="9"/>
    </row>
    <row r="14" customFormat="false" ht="30" hidden="false" customHeight="true" outlineLevel="0" collapsed="false">
      <c r="A14" s="7" t="s">
        <v>105</v>
      </c>
      <c r="B14" s="13" t="s">
        <v>106</v>
      </c>
      <c r="C14" s="10" t="n">
        <v>0.3</v>
      </c>
      <c r="D14" s="30" t="s">
        <v>107</v>
      </c>
      <c r="E14" s="31" t="s">
        <v>108</v>
      </c>
      <c r="F14" s="9" t="s">
        <v>109</v>
      </c>
    </row>
    <row r="15" customFormat="false" ht="30" hidden="false" customHeight="true" outlineLevel="0" collapsed="false">
      <c r="A15" s="7" t="s">
        <v>110</v>
      </c>
      <c r="B15" s="13" t="s">
        <v>99</v>
      </c>
      <c r="C15" s="32" t="n">
        <f aca="false">ROUND(C10*(1+C14),0)</f>
        <v>416</v>
      </c>
      <c r="D15" s="30" t="s">
        <v>111</v>
      </c>
      <c r="E15" s="31" t="s">
        <v>95</v>
      </c>
      <c r="F15" s="9" t="s">
        <v>112</v>
      </c>
    </row>
    <row r="16" customFormat="false" ht="30" hidden="false" customHeight="true" outlineLevel="0" collapsed="false">
      <c r="A16" s="7" t="s">
        <v>113</v>
      </c>
      <c r="B16" s="13" t="s">
        <v>99</v>
      </c>
      <c r="C16" s="32" t="n">
        <f aca="false">ROUND(C11*(1+C14),0)</f>
        <v>494</v>
      </c>
      <c r="D16" s="30" t="s">
        <v>111</v>
      </c>
      <c r="E16" s="31" t="s">
        <v>95</v>
      </c>
      <c r="F16" s="9" t="s">
        <v>112</v>
      </c>
    </row>
    <row r="17" customFormat="false" ht="30" hidden="false" customHeight="true" outlineLevel="0" collapsed="false">
      <c r="A17" s="7" t="s">
        <v>114</v>
      </c>
      <c r="B17" s="13" t="s">
        <v>99</v>
      </c>
      <c r="C17" s="32" t="n">
        <f aca="false">ROUND(C12*(1+C14),0)</f>
        <v>572</v>
      </c>
      <c r="D17" s="30" t="s">
        <v>111</v>
      </c>
      <c r="E17" s="31" t="s">
        <v>95</v>
      </c>
      <c r="F17" s="9" t="s">
        <v>112</v>
      </c>
    </row>
    <row r="18" customFormat="false" ht="30" hidden="false" customHeight="true" outlineLevel="0" collapsed="false">
      <c r="A18" s="7" t="s">
        <v>115</v>
      </c>
      <c r="B18" s="13" t="s">
        <v>99</v>
      </c>
      <c r="C18" s="32" t="n">
        <f aca="false">ROUND(C13*(1+C14),0)</f>
        <v>650</v>
      </c>
      <c r="D18" s="30" t="s">
        <v>111</v>
      </c>
      <c r="E18" s="31" t="s">
        <v>95</v>
      </c>
      <c r="F18" s="9" t="s">
        <v>112</v>
      </c>
    </row>
    <row r="19" customFormat="false" ht="30" hidden="false" customHeight="true" outlineLevel="0" collapsed="false">
      <c r="A19" s="7" t="s">
        <v>116</v>
      </c>
      <c r="B19" s="13" t="s">
        <v>117</v>
      </c>
      <c r="C19" s="8" t="n">
        <v>0.2</v>
      </c>
      <c r="D19" s="30" t="s">
        <v>118</v>
      </c>
      <c r="E19" s="31" t="s">
        <v>108</v>
      </c>
      <c r="F19" s="9" t="s">
        <v>119</v>
      </c>
    </row>
    <row r="20" customFormat="false" ht="18" hidden="false" customHeight="true" outlineLevel="0" collapsed="false">
      <c r="A20" s="29" t="s">
        <v>120</v>
      </c>
      <c r="B20" s="29"/>
      <c r="C20" s="29"/>
      <c r="D20" s="29"/>
      <c r="E20" s="29"/>
      <c r="F20" s="29"/>
    </row>
    <row r="21" customFormat="false" ht="69" hidden="false" customHeight="true" outlineLevel="0" collapsed="false">
      <c r="A21" s="7" t="s">
        <v>121</v>
      </c>
      <c r="B21" s="13" t="s">
        <v>89</v>
      </c>
      <c r="C21" s="8" t="n">
        <v>0.4</v>
      </c>
      <c r="D21" s="30" t="s">
        <v>122</v>
      </c>
      <c r="E21" s="31" t="s">
        <v>123</v>
      </c>
      <c r="F21" s="9" t="s">
        <v>124</v>
      </c>
    </row>
    <row r="22" customFormat="false" ht="42.75" hidden="false" customHeight="true" outlineLevel="0" collapsed="false">
      <c r="A22" s="7" t="s">
        <v>125</v>
      </c>
      <c r="B22" s="13" t="s">
        <v>126</v>
      </c>
      <c r="C22" s="11" t="n">
        <v>400</v>
      </c>
      <c r="D22" s="30" t="s">
        <v>127</v>
      </c>
      <c r="E22" s="31" t="s">
        <v>128</v>
      </c>
      <c r="F22" s="9" t="s">
        <v>129</v>
      </c>
    </row>
    <row r="23" customFormat="false" ht="18" hidden="false" customHeight="true" outlineLevel="0" collapsed="false">
      <c r="A23" s="29" t="s">
        <v>130</v>
      </c>
      <c r="B23" s="29"/>
      <c r="C23" s="29"/>
      <c r="D23" s="29"/>
      <c r="E23" s="29"/>
      <c r="F23" s="29"/>
    </row>
    <row r="24" customFormat="false" ht="42.75" hidden="false" customHeight="true" outlineLevel="0" collapsed="false">
      <c r="A24" s="7" t="s">
        <v>131</v>
      </c>
      <c r="B24" s="13" t="s">
        <v>89</v>
      </c>
      <c r="C24" s="8" t="n">
        <v>0.4</v>
      </c>
      <c r="D24" s="30" t="s">
        <v>132</v>
      </c>
      <c r="E24" s="31" t="s">
        <v>133</v>
      </c>
      <c r="F24" s="9" t="s">
        <v>134</v>
      </c>
    </row>
    <row r="25" customFormat="false" ht="55.5" hidden="false" customHeight="true" outlineLevel="0" collapsed="false">
      <c r="A25" s="7" t="s">
        <v>135</v>
      </c>
      <c r="B25" s="13" t="s">
        <v>136</v>
      </c>
      <c r="C25" s="15" t="n">
        <f aca="false">ROUND(C50*C51*C52,2)</f>
        <v>2.1</v>
      </c>
      <c r="D25" s="30" t="s">
        <v>137</v>
      </c>
      <c r="E25" s="31" t="s">
        <v>133</v>
      </c>
      <c r="F25" s="9" t="s">
        <v>138</v>
      </c>
    </row>
    <row r="26" customFormat="false" ht="18" hidden="false" customHeight="true" outlineLevel="0" collapsed="false">
      <c r="A26" s="29" t="s">
        <v>139</v>
      </c>
      <c r="B26" s="29"/>
      <c r="C26" s="29"/>
      <c r="D26" s="29"/>
      <c r="E26" s="29"/>
      <c r="F26" s="29"/>
    </row>
    <row r="27" customFormat="false" ht="42.75" hidden="false" customHeight="true" outlineLevel="0" collapsed="false">
      <c r="A27" s="7" t="s">
        <v>140</v>
      </c>
      <c r="B27" s="13" t="s">
        <v>136</v>
      </c>
      <c r="C27" s="8" t="n">
        <v>1.5</v>
      </c>
      <c r="D27" s="30" t="s">
        <v>141</v>
      </c>
      <c r="E27" s="31" t="s">
        <v>142</v>
      </c>
      <c r="F27" s="9" t="s">
        <v>143</v>
      </c>
    </row>
    <row r="28" customFormat="false" ht="30" hidden="false" customHeight="true" outlineLevel="0" collapsed="false">
      <c r="A28" s="7" t="s">
        <v>144</v>
      </c>
      <c r="B28" s="13" t="s">
        <v>136</v>
      </c>
      <c r="C28" s="8" t="n">
        <v>1</v>
      </c>
      <c r="D28" s="30" t="s">
        <v>145</v>
      </c>
      <c r="E28" s="31" t="s">
        <v>146</v>
      </c>
      <c r="F28" s="9"/>
    </row>
    <row r="29" customFormat="false" ht="18" hidden="false" customHeight="true" outlineLevel="0" collapsed="false">
      <c r="A29" s="29" t="s">
        <v>147</v>
      </c>
      <c r="B29" s="29"/>
      <c r="C29" s="29"/>
      <c r="D29" s="29"/>
      <c r="E29" s="29"/>
      <c r="F29" s="29"/>
    </row>
    <row r="30" customFormat="false" ht="30" hidden="false" customHeight="true" outlineLevel="0" collapsed="false">
      <c r="A30" s="7" t="s">
        <v>74</v>
      </c>
      <c r="B30" s="13" t="s">
        <v>89</v>
      </c>
      <c r="C30" s="8" t="n">
        <v>0.15</v>
      </c>
      <c r="D30" s="30" t="s">
        <v>148</v>
      </c>
      <c r="E30" s="31" t="s">
        <v>95</v>
      </c>
      <c r="F30" s="9" t="s">
        <v>149</v>
      </c>
    </row>
    <row r="31" customFormat="false" ht="30" hidden="false" customHeight="true" outlineLevel="0" collapsed="false">
      <c r="A31" s="7" t="s">
        <v>150</v>
      </c>
      <c r="B31" s="13" t="s">
        <v>89</v>
      </c>
      <c r="C31" s="8" t="n">
        <v>0.12</v>
      </c>
      <c r="D31" s="30" t="s">
        <v>151</v>
      </c>
      <c r="E31" s="31" t="s">
        <v>95</v>
      </c>
      <c r="F31" s="9"/>
    </row>
    <row r="32" customFormat="false" ht="30" hidden="false" customHeight="true" outlineLevel="0" collapsed="false">
      <c r="A32" s="7" t="s">
        <v>152</v>
      </c>
      <c r="B32" s="13" t="s">
        <v>126</v>
      </c>
      <c r="C32" s="11" t="n">
        <v>300</v>
      </c>
      <c r="D32" s="30" t="s">
        <v>153</v>
      </c>
      <c r="E32" s="31" t="s">
        <v>95</v>
      </c>
      <c r="F32" s="9"/>
    </row>
    <row r="33" customFormat="false" ht="18" hidden="false" customHeight="true" outlineLevel="0" collapsed="false">
      <c r="A33" s="29" t="s">
        <v>154</v>
      </c>
      <c r="B33" s="29"/>
      <c r="C33" s="29"/>
      <c r="D33" s="29"/>
      <c r="E33" s="29"/>
      <c r="F33" s="29"/>
    </row>
    <row r="34" customFormat="false" ht="18" hidden="false" customHeight="true" outlineLevel="0" collapsed="false">
      <c r="A34" s="7" t="s">
        <v>155</v>
      </c>
      <c r="B34" s="13" t="s">
        <v>156</v>
      </c>
      <c r="C34" s="11" t="n">
        <v>25</v>
      </c>
      <c r="D34" s="30" t="s">
        <v>157</v>
      </c>
      <c r="E34" s="31" t="s">
        <v>158</v>
      </c>
      <c r="F34" s="9" t="s">
        <v>159</v>
      </c>
    </row>
    <row r="35" customFormat="false" ht="18" hidden="false" customHeight="true" outlineLevel="0" collapsed="false">
      <c r="A35" s="7" t="s">
        <v>160</v>
      </c>
      <c r="B35" s="13" t="s">
        <v>161</v>
      </c>
      <c r="C35" s="11" t="n">
        <v>75</v>
      </c>
      <c r="D35" s="30" t="s">
        <v>157</v>
      </c>
      <c r="E35" s="31" t="s">
        <v>158</v>
      </c>
      <c r="F35" s="9" t="s">
        <v>162</v>
      </c>
    </row>
    <row r="36" customFormat="false" ht="18" hidden="false" customHeight="true" outlineLevel="0" collapsed="false">
      <c r="A36" s="7" t="s">
        <v>163</v>
      </c>
      <c r="B36" s="13" t="s">
        <v>164</v>
      </c>
      <c r="C36" s="11" t="n">
        <v>40</v>
      </c>
      <c r="D36" s="30" t="s">
        <v>157</v>
      </c>
      <c r="E36" s="31" t="s">
        <v>158</v>
      </c>
      <c r="F36" s="9"/>
    </row>
    <row r="37" customFormat="false" ht="18" hidden="false" customHeight="true" outlineLevel="0" collapsed="false">
      <c r="A37" s="7" t="s">
        <v>165</v>
      </c>
      <c r="B37" s="13" t="s">
        <v>136</v>
      </c>
      <c r="C37" s="15" t="n">
        <f aca="false">C27</f>
        <v>1.5</v>
      </c>
      <c r="D37" s="30" t="s">
        <v>166</v>
      </c>
      <c r="E37" s="31" t="s">
        <v>158</v>
      </c>
      <c r="F37" s="9" t="s">
        <v>167</v>
      </c>
    </row>
    <row r="38" customFormat="false" ht="18" hidden="false" customHeight="true" outlineLevel="0" collapsed="false">
      <c r="A38" s="29" t="s">
        <v>168</v>
      </c>
      <c r="B38" s="29"/>
      <c r="C38" s="29"/>
      <c r="D38" s="29"/>
      <c r="E38" s="29"/>
      <c r="F38" s="29"/>
    </row>
    <row r="39" customFormat="false" ht="30" hidden="false" customHeight="true" outlineLevel="0" collapsed="false">
      <c r="A39" s="7" t="s">
        <v>169</v>
      </c>
      <c r="B39" s="13" t="s">
        <v>126</v>
      </c>
      <c r="C39" s="32" t="n">
        <f aca="false">Settings!$B$9</f>
        <v>150</v>
      </c>
      <c r="D39" s="30" t="s">
        <v>170</v>
      </c>
      <c r="E39" s="31" t="s">
        <v>95</v>
      </c>
      <c r="F39" s="9" t="s">
        <v>171</v>
      </c>
    </row>
    <row r="40" customFormat="false" ht="30" hidden="false" customHeight="true" outlineLevel="0" collapsed="false">
      <c r="A40" s="7" t="s">
        <v>172</v>
      </c>
      <c r="B40" s="13" t="s">
        <v>126</v>
      </c>
      <c r="C40" s="11" t="n">
        <v>300</v>
      </c>
      <c r="D40" s="30" t="s">
        <v>173</v>
      </c>
      <c r="E40" s="31" t="s">
        <v>174</v>
      </c>
      <c r="F40" s="9"/>
    </row>
    <row r="42" customFormat="false" ht="18" hidden="false" customHeight="true" outlineLevel="0" collapsed="false">
      <c r="A42" s="29" t="s">
        <v>175</v>
      </c>
      <c r="B42" s="29"/>
      <c r="C42" s="29"/>
      <c r="D42" s="29"/>
      <c r="E42" s="29"/>
      <c r="F42" s="29"/>
    </row>
    <row r="43" customFormat="false" ht="15" hidden="false" customHeight="false" outlineLevel="0" collapsed="false">
      <c r="A43" s="33" t="n">
        <v>400</v>
      </c>
      <c r="B43" s="13" t="s">
        <v>126</v>
      </c>
      <c r="C43" s="34" t="n">
        <f aca="false">MAX(A43*C7,Settings!$B$9)</f>
        <v>150</v>
      </c>
      <c r="D43" s="13" t="s">
        <v>176</v>
      </c>
      <c r="E43" s="13" t="s">
        <v>177</v>
      </c>
      <c r="F43" s="13"/>
    </row>
    <row r="44" customFormat="false" ht="15" hidden="false" customHeight="false" outlineLevel="0" collapsed="false">
      <c r="A44" s="33" t="n">
        <v>576</v>
      </c>
      <c r="B44" s="13" t="s">
        <v>126</v>
      </c>
      <c r="C44" s="34" t="n">
        <f aca="false">MAX(A44*C7,Settings!$B$9)</f>
        <v>150</v>
      </c>
      <c r="D44" s="13" t="s">
        <v>178</v>
      </c>
      <c r="E44" s="13" t="s">
        <v>177</v>
      </c>
      <c r="F44" s="13"/>
    </row>
    <row r="45" customFormat="false" ht="15" hidden="false" customHeight="false" outlineLevel="0" collapsed="false">
      <c r="A45" s="33" t="n">
        <v>800</v>
      </c>
      <c r="B45" s="13" t="s">
        <v>126</v>
      </c>
      <c r="C45" s="34" t="n">
        <f aca="false">MAX(A45*C7,Settings!$B$9)</f>
        <v>160</v>
      </c>
      <c r="D45" s="13" t="s">
        <v>179</v>
      </c>
      <c r="E45" s="13" t="s">
        <v>177</v>
      </c>
      <c r="F45" s="13"/>
    </row>
    <row r="46" customFormat="false" ht="15" hidden="false" customHeight="false" outlineLevel="0" collapsed="false">
      <c r="A46" s="33" t="n">
        <v>1000</v>
      </c>
      <c r="B46" s="13" t="s">
        <v>126</v>
      </c>
      <c r="C46" s="34" t="n">
        <f aca="false">MAX(A46*C7,Settings!$B$9)</f>
        <v>200</v>
      </c>
      <c r="D46" s="13" t="s">
        <v>180</v>
      </c>
      <c r="E46" s="13" t="s">
        <v>177</v>
      </c>
      <c r="F46" s="13"/>
    </row>
    <row r="47" customFormat="false" ht="15" hidden="false" customHeight="false" outlineLevel="0" collapsed="false">
      <c r="A47" s="35" t="s">
        <v>181</v>
      </c>
      <c r="B47" s="35"/>
      <c r="C47" s="35"/>
      <c r="D47" s="35"/>
      <c r="E47" s="35"/>
      <c r="F47" s="35"/>
    </row>
    <row r="49" customFormat="false" ht="18" hidden="false" customHeight="true" outlineLevel="0" collapsed="false">
      <c r="A49" s="29" t="s">
        <v>182</v>
      </c>
      <c r="B49" s="29"/>
      <c r="C49" s="29"/>
      <c r="D49" s="29"/>
      <c r="E49" s="29"/>
      <c r="F49" s="29"/>
    </row>
    <row r="50" customFormat="false" ht="30" hidden="false" customHeight="true" outlineLevel="0" collapsed="false">
      <c r="A50" s="7" t="s">
        <v>183</v>
      </c>
      <c r="B50" s="13" t="s">
        <v>89</v>
      </c>
      <c r="C50" s="8" t="n">
        <v>0.35</v>
      </c>
      <c r="D50" s="30" t="s">
        <v>184</v>
      </c>
      <c r="E50" s="31" t="s">
        <v>108</v>
      </c>
      <c r="F50" s="9" t="s">
        <v>26</v>
      </c>
    </row>
    <row r="51" customFormat="false" ht="18" hidden="false" customHeight="true" outlineLevel="0" collapsed="false">
      <c r="A51" s="7" t="s">
        <v>185</v>
      </c>
      <c r="B51" s="13" t="s">
        <v>186</v>
      </c>
      <c r="C51" s="36" t="n">
        <v>6</v>
      </c>
      <c r="D51" s="30"/>
      <c r="E51" s="31"/>
      <c r="F51" s="9" t="s">
        <v>26</v>
      </c>
    </row>
    <row r="52" customFormat="false" ht="18" hidden="false" customHeight="true" outlineLevel="0" collapsed="false">
      <c r="A52" s="7" t="s">
        <v>187</v>
      </c>
      <c r="B52" s="13" t="s">
        <v>188</v>
      </c>
      <c r="C52" s="37" t="n">
        <v>1</v>
      </c>
      <c r="D52" s="30"/>
      <c r="E52" s="31"/>
      <c r="F52" s="9" t="s">
        <v>189</v>
      </c>
    </row>
  </sheetData>
  <mergeCells count="11">
    <mergeCell ref="A6:F6"/>
    <mergeCell ref="A9:F9"/>
    <mergeCell ref="A20:F20"/>
    <mergeCell ref="A23:F23"/>
    <mergeCell ref="A26:F26"/>
    <mergeCell ref="A29:F29"/>
    <mergeCell ref="A33:F33"/>
    <mergeCell ref="A38:F38"/>
    <mergeCell ref="A42:F42"/>
    <mergeCell ref="A47:F47"/>
    <mergeCell ref="A49:F49"/>
  </mergeCells>
  <printOptions headings="false" gridLines="false" gridLinesSet="true" horizontalCentered="true" verticalCentered="false"/>
  <pageMargins left="0.4" right="0.4" top="0.5" bottom="0.6"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Template by WashBid (washbid.pages.dev)&amp;R&amp;8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30"/>
    <col collapsed="false" customWidth="true" hidden="false" outlineLevel="0" max="4" min="4" style="0" width="28"/>
  </cols>
  <sheetData>
    <row r="1" customFormat="false" ht="17.35" hidden="false" customHeight="false" outlineLevel="0" collapsed="false">
      <c r="A1" s="1" t="s">
        <v>190</v>
      </c>
    </row>
    <row r="2" customFormat="false" ht="15" hidden="false" customHeight="false" outlineLevel="0" collapsed="false">
      <c r="A2" s="2" t="s">
        <v>191</v>
      </c>
    </row>
    <row r="4" customFormat="false" ht="19.5" hidden="false" customHeight="true" outlineLevel="0" collapsed="false">
      <c r="A4" s="6" t="s">
        <v>192</v>
      </c>
      <c r="B4" s="6" t="s">
        <v>193</v>
      </c>
      <c r="C4" s="6"/>
    </row>
    <row r="5" customFormat="false" ht="22.35" hidden="false" customHeight="false" outlineLevel="0" collapsed="false">
      <c r="A5" s="7" t="s">
        <v>194</v>
      </c>
      <c r="B5" s="38" t="n">
        <v>200</v>
      </c>
      <c r="C5" s="9" t="s">
        <v>195</v>
      </c>
    </row>
    <row r="6" customFormat="false" ht="15" hidden="false" customHeight="false" outlineLevel="0" collapsed="false">
      <c r="A6" s="7" t="s">
        <v>196</v>
      </c>
      <c r="B6" s="39" t="n">
        <v>0.3</v>
      </c>
      <c r="C6" s="9" t="s">
        <v>26</v>
      </c>
    </row>
    <row r="8" customFormat="false" ht="19.5" hidden="false" customHeight="true" outlineLevel="0" collapsed="false">
      <c r="A8" s="6" t="s">
        <v>197</v>
      </c>
      <c r="B8" s="6" t="s">
        <v>193</v>
      </c>
      <c r="C8" s="6" t="s">
        <v>198</v>
      </c>
    </row>
    <row r="9" customFormat="false" ht="15" hidden="false" customHeight="false" outlineLevel="0" collapsed="false">
      <c r="A9" s="7" t="s">
        <v>199</v>
      </c>
      <c r="B9" s="40" t="n">
        <f aca="false">B5*(1+B6)</f>
        <v>260</v>
      </c>
      <c r="C9" s="9" t="s">
        <v>200</v>
      </c>
    </row>
    <row r="10" customFormat="false" ht="15" hidden="false" customHeight="false" outlineLevel="0" collapsed="false">
      <c r="A10" s="7" t="s">
        <v>201</v>
      </c>
      <c r="B10" s="40" t="n">
        <f aca="false">IF(B6&lt;1,B5/(1-B6),"n/a")</f>
        <v>285.714285714286</v>
      </c>
      <c r="C10" s="9" t="s">
        <v>202</v>
      </c>
    </row>
    <row r="11" customFormat="false" ht="15" hidden="false" customHeight="false" outlineLevel="0" collapsed="false">
      <c r="A11" s="7" t="s">
        <v>203</v>
      </c>
      <c r="B11" s="40" t="n">
        <f aca="false">IF(ISNUMBER(B10),B10-B9,"n/a")</f>
        <v>25.7142857142857</v>
      </c>
      <c r="C11" s="9" t="s">
        <v>204</v>
      </c>
    </row>
    <row r="12" customFormat="false" ht="15" hidden="false" customHeight="false" outlineLevel="0" collapsed="false">
      <c r="A12" s="7" t="s">
        <v>205</v>
      </c>
      <c r="B12" s="41" t="n">
        <f aca="false">B6/(1+B6)</f>
        <v>0.230769230769231</v>
      </c>
      <c r="C12" s="9" t="s">
        <v>206</v>
      </c>
    </row>
    <row r="13" customFormat="false" ht="15" hidden="false" customHeight="false" outlineLevel="0" collapsed="false">
      <c r="A13" s="7" t="s">
        <v>207</v>
      </c>
      <c r="B13" s="41" t="n">
        <f aca="false">IF(B6&lt;1,B6/(1-B6),"n/a")</f>
        <v>0.428571428571429</v>
      </c>
      <c r="C13" s="9" t="s">
        <v>208</v>
      </c>
    </row>
    <row r="15" customFormat="false" ht="30" hidden="false" customHeight="true" outlineLevel="0" collapsed="false">
      <c r="A15" s="6" t="s">
        <v>11</v>
      </c>
      <c r="B15" s="6" t="s">
        <v>209</v>
      </c>
      <c r="C15" s="6" t="s">
        <v>210</v>
      </c>
      <c r="D15" s="6" t="s">
        <v>211</v>
      </c>
    </row>
    <row r="16" customFormat="false" ht="15" hidden="false" customHeight="false" outlineLevel="0" collapsed="false">
      <c r="A16" s="39" t="n">
        <v>0.1</v>
      </c>
      <c r="B16" s="42" t="n">
        <f aca="false">A16/(1-A16)</f>
        <v>0.111111111111111</v>
      </c>
      <c r="C16" s="43" t="n">
        <f aca="false">100/(1-A16)</f>
        <v>111.111111111111</v>
      </c>
      <c r="D16" s="43" t="n">
        <f aca="false">$B$5/(1-A16)</f>
        <v>222.222222222222</v>
      </c>
    </row>
    <row r="17" customFormat="false" ht="15" hidden="false" customHeight="false" outlineLevel="0" collapsed="false">
      <c r="A17" s="39" t="n">
        <v>0.15</v>
      </c>
      <c r="B17" s="42" t="n">
        <f aca="false">A17/(1-A17)</f>
        <v>0.176470588235294</v>
      </c>
      <c r="C17" s="43" t="n">
        <f aca="false">100/(1-A17)</f>
        <v>117.647058823529</v>
      </c>
      <c r="D17" s="43" t="n">
        <f aca="false">$B$5/(1-A17)</f>
        <v>235.294117647059</v>
      </c>
    </row>
    <row r="18" customFormat="false" ht="15" hidden="false" customHeight="false" outlineLevel="0" collapsed="false">
      <c r="A18" s="39" t="n">
        <v>0.2</v>
      </c>
      <c r="B18" s="42" t="n">
        <f aca="false">A18/(1-A18)</f>
        <v>0.25</v>
      </c>
      <c r="C18" s="43" t="n">
        <f aca="false">100/(1-A18)</f>
        <v>125</v>
      </c>
      <c r="D18" s="43" t="n">
        <f aca="false">$B$5/(1-A18)</f>
        <v>250</v>
      </c>
    </row>
    <row r="19" customFormat="false" ht="15" hidden="false" customHeight="false" outlineLevel="0" collapsed="false">
      <c r="A19" s="39" t="n">
        <v>0.25</v>
      </c>
      <c r="B19" s="42" t="n">
        <f aca="false">A19/(1-A19)</f>
        <v>0.333333333333333</v>
      </c>
      <c r="C19" s="43" t="n">
        <f aca="false">100/(1-A19)</f>
        <v>133.333333333333</v>
      </c>
      <c r="D19" s="43" t="n">
        <f aca="false">$B$5/(1-A19)</f>
        <v>266.666666666667</v>
      </c>
    </row>
    <row r="20" customFormat="false" ht="15" hidden="false" customHeight="false" outlineLevel="0" collapsed="false">
      <c r="A20" s="39" t="n">
        <v>0.3</v>
      </c>
      <c r="B20" s="42" t="n">
        <f aca="false">A20/(1-A20)</f>
        <v>0.428571428571429</v>
      </c>
      <c r="C20" s="43" t="n">
        <f aca="false">100/(1-A20)</f>
        <v>142.857142857143</v>
      </c>
      <c r="D20" s="43" t="n">
        <f aca="false">$B$5/(1-A20)</f>
        <v>285.714285714286</v>
      </c>
    </row>
    <row r="21" customFormat="false" ht="15" hidden="false" customHeight="false" outlineLevel="0" collapsed="false">
      <c r="A21" s="39" t="n">
        <v>0.35</v>
      </c>
      <c r="B21" s="42" t="n">
        <f aca="false">A21/(1-A21)</f>
        <v>0.538461538461538</v>
      </c>
      <c r="C21" s="43" t="n">
        <f aca="false">100/(1-A21)</f>
        <v>153.846153846154</v>
      </c>
      <c r="D21" s="43" t="n">
        <f aca="false">$B$5/(1-A21)</f>
        <v>307.692307692308</v>
      </c>
    </row>
    <row r="22" customFormat="false" ht="15" hidden="false" customHeight="false" outlineLevel="0" collapsed="false">
      <c r="A22" s="39" t="n">
        <v>0.4</v>
      </c>
      <c r="B22" s="42" t="n">
        <f aca="false">A22/(1-A22)</f>
        <v>0.666666666666667</v>
      </c>
      <c r="C22" s="43" t="n">
        <f aca="false">100/(1-A22)</f>
        <v>166.666666666667</v>
      </c>
      <c r="D22" s="43" t="n">
        <f aca="false">$B$5/(1-A22)</f>
        <v>333.333333333333</v>
      </c>
    </row>
    <row r="23" customFormat="false" ht="15" hidden="false" customHeight="false" outlineLevel="0" collapsed="false">
      <c r="A23" s="39" t="n">
        <v>0.45</v>
      </c>
      <c r="B23" s="42" t="n">
        <f aca="false">A23/(1-A23)</f>
        <v>0.818181818181818</v>
      </c>
      <c r="C23" s="43" t="n">
        <f aca="false">100/(1-A23)</f>
        <v>181.818181818182</v>
      </c>
      <c r="D23" s="43" t="n">
        <f aca="false">$B$5/(1-A23)</f>
        <v>363.636363636364</v>
      </c>
    </row>
    <row r="24" customFormat="false" ht="15" hidden="false" customHeight="false" outlineLevel="0" collapsed="false">
      <c r="A24" s="39" t="n">
        <v>0.5</v>
      </c>
      <c r="B24" s="42" t="n">
        <f aca="false">A24/(1-A24)</f>
        <v>1</v>
      </c>
      <c r="C24" s="43" t="n">
        <f aca="false">100/(1-A24)</f>
        <v>200</v>
      </c>
      <c r="D24" s="43" t="n">
        <f aca="false">$B$5/(1-A24)</f>
        <v>400</v>
      </c>
    </row>
    <row r="26" customFormat="false" ht="25.5" hidden="false" customHeight="true" outlineLevel="0" collapsed="false">
      <c r="A26" s="44" t="s">
        <v>212</v>
      </c>
      <c r="B26" s="44"/>
      <c r="C26" s="44"/>
      <c r="D26" s="44"/>
    </row>
    <row r="27" customFormat="false" ht="15" hidden="false" customHeight="false" outlineLevel="0" collapsed="false">
      <c r="A27" s="44"/>
      <c r="B27" s="44"/>
      <c r="C27" s="44"/>
      <c r="D27" s="44"/>
    </row>
  </sheetData>
  <mergeCells count="1">
    <mergeCell ref="A26:D27"/>
  </mergeCells>
  <printOptions headings="false" gridLines="false" gridLinesSet="true" horizontalCentered="true" verticalCentered="false"/>
  <pageMargins left="0.4" right="0.4" top="0.5" bottom="0.6"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Template by WashBid (washbid.pages.dev)&amp;R&amp;8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2026-10-12T01:06:08Z</dcterms:created>
  <dc:creator>WashBid (washbid.pages.dev)</dc:creator>
  <dc:description/>
  <dc:language>en-US</dc:language>
  <cp:lastModifiedBy/>
  <dcterms:modified xsi:type="dcterms:W3CDTF">2026-10-12T01:06:08Z</dcterms:modified>
  <cp:revision>0</cp:revision>
  <dc:subject/>
  <dc:title>Pressure washing price sheet</dc:title>
</cp:coreProperties>
</file>

<file path=docProps/custom.xml><?xml version="1.0" encoding="utf-8"?>
<Properties xmlns="http://schemas.openxmlformats.org/officeDocument/2006/custom-properties" xmlns:vt="http://schemas.openxmlformats.org/officeDocument/2006/docPropsVTypes"/>
</file>